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odeName="ThisWorkbook"/>
  <mc:AlternateContent xmlns:mc="http://schemas.openxmlformats.org/markup-compatibility/2006">
    <mc:Choice Requires="x15">
      <x15ac:absPath xmlns:x15ac="http://schemas.microsoft.com/office/spreadsheetml/2010/11/ac" url="E:\GRT\Website\"/>
    </mc:Choice>
  </mc:AlternateContent>
  <xr:revisionPtr revIDLastSave="0" documentId="13_ncr:1_{3B43FD8E-17B9-4E39-B23B-A8FF6512BCD8}" xr6:coauthVersionLast="46" xr6:coauthVersionMax="46" xr10:uidLastSave="{00000000-0000-0000-0000-000000000000}"/>
  <bookViews>
    <workbookView xWindow="-108" yWindow="-108" windowWidth="23256" windowHeight="12576" tabRatio="789" xr2:uid="{00000000-000D-0000-FFFF-FFFF00000000}"/>
  </bookViews>
  <sheets>
    <sheet name="About the Calculator" sheetId="8" r:id="rId1"/>
    <sheet name="Parameters" sheetId="9" r:id="rId2"/>
    <sheet name="Container structure" sheetId="10" r:id="rId3"/>
    <sheet name="Timing A" sheetId="7" r:id="rId4"/>
    <sheet name="Timing B" sheetId="2" r:id="rId5"/>
    <sheet name="Timing C" sheetId="6" r:id="rId6"/>
    <sheet name="Terms and conditions" sheetId="13" r:id="rId7"/>
  </sheets>
  <definedNames>
    <definedName name="_xlnm.Print_Area" localSheetId="3">'Timing A'!$C$13:$I$63</definedName>
    <definedName name="_xlnm.Print_Area" localSheetId="4">'Timing B'!$C$13:$O$64</definedName>
    <definedName name="_xlnm.Print_Area" localSheetId="5">'Timing C'!$C$12:$O$63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9" l="1"/>
  <c r="D29" i="9" l="1"/>
  <c r="P54" i="9" l="1"/>
  <c r="P57" i="9" s="1"/>
  <c r="F35" i="9" l="1"/>
  <c r="D16" i="9"/>
  <c r="D23" i="9" s="1"/>
  <c r="G14" i="9"/>
  <c r="D13" i="9"/>
  <c r="D35" i="9" l="1"/>
  <c r="D11" i="9"/>
  <c r="D17" i="9" s="1"/>
  <c r="D18" i="9" s="1"/>
  <c r="F53" i="10" l="1"/>
  <c r="E57" i="10"/>
  <c r="F57" i="10"/>
  <c r="E55" i="10"/>
  <c r="F55" i="10"/>
  <c r="D30" i="9"/>
  <c r="D22" i="9"/>
  <c r="D21" i="9"/>
  <c r="S53" i="9" s="1"/>
  <c r="S56" i="9" s="1"/>
  <c r="G44" i="6"/>
  <c r="G43" i="6"/>
  <c r="I60" i="6"/>
  <c r="U31" i="6"/>
  <c r="O31" i="6"/>
  <c r="I31" i="6"/>
  <c r="E26" i="6"/>
  <c r="I60" i="2"/>
  <c r="G45" i="2"/>
  <c r="G44" i="2"/>
  <c r="B43" i="2"/>
  <c r="I31" i="2"/>
  <c r="E27" i="2"/>
  <c r="I14" i="2"/>
  <c r="I31" i="7"/>
  <c r="I59" i="7"/>
  <c r="G44" i="7"/>
  <c r="G43" i="7"/>
  <c r="E27" i="7"/>
  <c r="I14" i="7"/>
  <c r="G10" i="7"/>
  <c r="G7" i="7"/>
  <c r="G6" i="7"/>
  <c r="G11" i="2"/>
  <c r="G8" i="2"/>
  <c r="G7" i="2"/>
  <c r="D36" i="9" l="1"/>
  <c r="F36" i="9"/>
  <c r="D32" i="9"/>
  <c r="F37" i="9" s="1"/>
  <c r="D37" i="9" s="1"/>
  <c r="D31" i="9"/>
  <c r="F39" i="9"/>
  <c r="F41" i="9" s="1"/>
  <c r="G8" i="7"/>
  <c r="G9" i="2"/>
  <c r="G10" i="2"/>
  <c r="G9" i="7"/>
  <c r="G11" i="7"/>
  <c r="G12" i="2"/>
  <c r="G39" i="9" l="1"/>
  <c r="H39" i="9" s="1"/>
  <c r="F40" i="9"/>
  <c r="F43" i="9"/>
  <c r="D39" i="9"/>
  <c r="F42" i="9"/>
  <c r="E20" i="7"/>
  <c r="E20" i="2"/>
  <c r="G10" i="6"/>
  <c r="G7" i="6"/>
  <c r="G6" i="6"/>
  <c r="E12" i="9" l="1"/>
  <c r="H43" i="9"/>
  <c r="D42" i="9"/>
  <c r="F44" i="9"/>
  <c r="G41" i="9"/>
  <c r="D41" i="9"/>
  <c r="G37" i="9"/>
  <c r="H37" i="9" s="1"/>
  <c r="D43" i="9"/>
  <c r="G40" i="9"/>
  <c r="H40" i="9" s="1"/>
  <c r="D40" i="9"/>
  <c r="I45" i="2"/>
  <c r="L5" i="6"/>
  <c r="I44" i="7"/>
  <c r="D44" i="9" l="1"/>
  <c r="G44" i="9"/>
  <c r="R47" i="6"/>
  <c r="L47" i="6"/>
  <c r="F48" i="2"/>
  <c r="G47" i="7"/>
  <c r="F47" i="6"/>
  <c r="L48" i="2"/>
  <c r="G8" i="6"/>
  <c r="G9" i="6"/>
  <c r="D24" i="9"/>
  <c r="E19" i="6"/>
  <c r="I44" i="2" l="1"/>
  <c r="I43" i="7"/>
  <c r="G27" i="2"/>
  <c r="G31" i="2" l="1"/>
  <c r="B44" i="2"/>
  <c r="G11" i="6"/>
  <c r="F38" i="9"/>
  <c r="I15" i="7" s="1"/>
  <c r="G38" i="9" l="1"/>
  <c r="D38" i="9"/>
  <c r="I15" i="2"/>
  <c r="I32" i="2"/>
  <c r="I32" i="7"/>
  <c r="C5" i="6"/>
  <c r="C5" i="7"/>
  <c r="I44" i="6"/>
  <c r="E41" i="7"/>
  <c r="E53" i="10"/>
  <c r="I13" i="2" l="1"/>
  <c r="I13" i="7"/>
  <c r="I33" i="2"/>
  <c r="I32" i="6"/>
  <c r="I34" i="7"/>
  <c r="M12" i="2"/>
  <c r="M11" i="6"/>
  <c r="M11" i="7"/>
  <c r="E41" i="6"/>
  <c r="I43" i="6"/>
  <c r="AL51" i="9"/>
  <c r="E9" i="6"/>
  <c r="E8" i="6"/>
  <c r="S45" i="6"/>
  <c r="S26" i="6"/>
  <c r="M44" i="6"/>
  <c r="M52" i="6"/>
  <c r="S27" i="6"/>
  <c r="M30" i="6"/>
  <c r="M21" i="6"/>
  <c r="M39" i="6"/>
  <c r="M26" i="6"/>
  <c r="M25" i="6"/>
  <c r="S28" i="6"/>
  <c r="S51" i="6"/>
  <c r="S37" i="6"/>
  <c r="S31" i="6"/>
  <c r="M43" i="6"/>
  <c r="S30" i="6"/>
  <c r="M38" i="6"/>
  <c r="M48" i="6"/>
  <c r="S22" i="6"/>
  <c r="S43" i="6"/>
  <c r="S35" i="6"/>
  <c r="S39" i="6"/>
  <c r="S38" i="6"/>
  <c r="S33" i="6"/>
  <c r="M34" i="6"/>
  <c r="S23" i="6"/>
  <c r="M41" i="6"/>
  <c r="M24" i="6"/>
  <c r="S50" i="6"/>
  <c r="S34" i="6"/>
  <c r="M51" i="6"/>
  <c r="S42" i="6"/>
  <c r="S29" i="6"/>
  <c r="M28" i="6"/>
  <c r="S36" i="6"/>
  <c r="S49" i="6"/>
  <c r="S40" i="6"/>
  <c r="M22" i="6"/>
  <c r="S48" i="6"/>
  <c r="M37" i="6"/>
  <c r="M46" i="6"/>
  <c r="M27" i="6"/>
  <c r="M45" i="6"/>
  <c r="M33" i="6"/>
  <c r="S25" i="6"/>
  <c r="S52" i="6"/>
  <c r="S21" i="6"/>
  <c r="S41" i="6"/>
  <c r="M49" i="6"/>
  <c r="M35" i="6"/>
  <c r="S46" i="6"/>
  <c r="M50" i="6"/>
  <c r="M31" i="6"/>
  <c r="M23" i="6"/>
  <c r="S44" i="6"/>
  <c r="M42" i="6"/>
  <c r="M36" i="6"/>
  <c r="M29" i="6"/>
  <c r="S24" i="6"/>
  <c r="M40" i="6"/>
  <c r="I61" i="2" l="1"/>
  <c r="I60" i="7"/>
  <c r="I61" i="6"/>
  <c r="I61" i="7"/>
  <c r="I62" i="2"/>
  <c r="G30" i="6"/>
  <c r="G31" i="7"/>
  <c r="I14" i="6" l="1"/>
  <c r="G26" i="6"/>
  <c r="G27" i="7"/>
  <c r="I12" i="6"/>
  <c r="I59" i="6"/>
  <c r="O30" i="6" l="1"/>
  <c r="I30" i="6"/>
  <c r="U30" i="6"/>
</calcChain>
</file>

<file path=xl/sharedStrings.xml><?xml version="1.0" encoding="utf-8"?>
<sst xmlns="http://schemas.openxmlformats.org/spreadsheetml/2006/main" count="560" uniqueCount="264">
  <si>
    <t>SOFi</t>
  </si>
  <si>
    <t>CRC</t>
  </si>
  <si>
    <t>EOFn</t>
  </si>
  <si>
    <t>FC0</t>
  </si>
  <si>
    <t>FC1</t>
  </si>
  <si>
    <t>FC</t>
  </si>
  <si>
    <t>=</t>
  </si>
  <si>
    <t>SOFn</t>
  </si>
  <si>
    <t>EOFt</t>
  </si>
  <si>
    <r>
      <t>t</t>
    </r>
    <r>
      <rPr>
        <b/>
        <sz val="10"/>
        <rFont val="Arial"/>
        <family val="2"/>
      </rPr>
      <t>0</t>
    </r>
  </si>
  <si>
    <t xml:space="preserve"> </t>
  </si>
  <si>
    <t>Word</t>
  </si>
  <si>
    <t>Identifier</t>
  </si>
  <si>
    <t>Container Count</t>
  </si>
  <si>
    <t>Clip ID</t>
  </si>
  <si>
    <t>Container Time Stamp</t>
  </si>
  <si>
    <t>Transmission Type</t>
  </si>
  <si>
    <t>Container Type</t>
  </si>
  <si>
    <t>Object 2 Size</t>
  </si>
  <si>
    <t>Object 2 Offset</t>
  </si>
  <si>
    <t>Frame Header</t>
  </si>
  <si>
    <t>ADVB Frame Header</t>
  </si>
  <si>
    <t>Object 0 - Container Header</t>
  </si>
  <si>
    <t>00</t>
  </si>
  <si>
    <t>VAR</t>
  </si>
  <si>
    <t>Byte 0</t>
  </si>
  <si>
    <t>Byte 1</t>
  </si>
  <si>
    <t>Byte 2</t>
  </si>
  <si>
    <t>Byte 3</t>
  </si>
  <si>
    <t>01</t>
  </si>
  <si>
    <t>04</t>
  </si>
  <si>
    <t>D0</t>
  </si>
  <si>
    <t>SOFi to SOFi (s)</t>
  </si>
  <si>
    <r>
      <t>t</t>
    </r>
    <r>
      <rPr>
        <b/>
        <sz val="10"/>
        <color indexed="8"/>
        <rFont val="Arial"/>
        <family val="2"/>
      </rPr>
      <t>FT</t>
    </r>
  </si>
  <si>
    <r>
      <t>t</t>
    </r>
    <r>
      <rPr>
        <b/>
        <sz val="10"/>
        <color indexed="8"/>
        <rFont val="Arial"/>
        <family val="2"/>
      </rPr>
      <t>5</t>
    </r>
  </si>
  <si>
    <r>
      <t>t</t>
    </r>
    <r>
      <rPr>
        <b/>
        <sz val="8"/>
        <color indexed="8"/>
        <rFont val="Arial"/>
        <family val="2"/>
      </rPr>
      <t>3</t>
    </r>
    <r>
      <rPr>
        <b/>
        <sz val="14"/>
        <color indexed="8"/>
        <rFont val="Arial"/>
        <family val="2"/>
      </rPr>
      <t>=t</t>
    </r>
    <r>
      <rPr>
        <b/>
        <sz val="8"/>
        <color indexed="8"/>
        <rFont val="Arial"/>
        <family val="2"/>
      </rPr>
      <t xml:space="preserve">4 </t>
    </r>
  </si>
  <si>
    <r>
      <t>t</t>
    </r>
    <r>
      <rPr>
        <b/>
        <sz val="8"/>
        <color indexed="8"/>
        <rFont val="Arial"/>
        <family val="2"/>
      </rPr>
      <t>3</t>
    </r>
    <r>
      <rPr>
        <b/>
        <sz val="14"/>
        <color indexed="8"/>
        <rFont val="Arial"/>
        <family val="2"/>
      </rPr>
      <t>=t</t>
    </r>
    <r>
      <rPr>
        <b/>
        <sz val="8"/>
        <color indexed="8"/>
        <rFont val="Arial"/>
        <family val="2"/>
      </rPr>
      <t xml:space="preserve">4 </t>
    </r>
    <r>
      <rPr>
        <b/>
        <sz val="14"/>
        <color indexed="8"/>
        <rFont val="Arial"/>
        <family val="2"/>
      </rPr>
      <t>=</t>
    </r>
  </si>
  <si>
    <t>07</t>
  </si>
  <si>
    <t>Parameters</t>
  </si>
  <si>
    <t>User Defined</t>
  </si>
  <si>
    <t>Container count</t>
  </si>
  <si>
    <t>FF</t>
  </si>
  <si>
    <t>Class 1</t>
  </si>
  <si>
    <t>Class 3</t>
  </si>
  <si>
    <t>G1</t>
  </si>
  <si>
    <t>G3</t>
  </si>
  <si>
    <t>R1</t>
  </si>
  <si>
    <t>B1</t>
  </si>
  <si>
    <t>R2</t>
  </si>
  <si>
    <t xml:space="preserve">G2 </t>
  </si>
  <si>
    <t>B2</t>
  </si>
  <si>
    <t>R3</t>
  </si>
  <si>
    <t>No</t>
  </si>
  <si>
    <t>FC4</t>
  </si>
  <si>
    <t>FC2</t>
  </si>
  <si>
    <t>FC3</t>
  </si>
  <si>
    <t>FC5</t>
  </si>
  <si>
    <t>FC6</t>
  </si>
  <si>
    <t>FC7</t>
  </si>
  <si>
    <t>FC8</t>
  </si>
  <si>
    <t>FC9</t>
  </si>
  <si>
    <r>
      <t>t</t>
    </r>
    <r>
      <rPr>
        <b/>
        <sz val="8"/>
        <color indexed="8"/>
        <rFont val="Arial"/>
        <family val="2"/>
      </rPr>
      <t>3=</t>
    </r>
  </si>
  <si>
    <t>ARINC 818 Timing Calculator</t>
  </si>
  <si>
    <t>Sheet 1</t>
  </si>
  <si>
    <t>850 multi mode</t>
  </si>
  <si>
    <t>Maximum ADVB frame payload</t>
  </si>
  <si>
    <t>2112 bytes (constant)</t>
  </si>
  <si>
    <t>Pixel format</t>
  </si>
  <si>
    <t>Bytes per pixel</t>
  </si>
  <si>
    <t>H (active pixels per line)</t>
  </si>
  <si>
    <t>Link speed (Gb/s)</t>
  </si>
  <si>
    <t>V (active lines per video frame)</t>
  </si>
  <si>
    <t>Mono 8-bit</t>
  </si>
  <si>
    <t>32-bit character time (ns)</t>
  </si>
  <si>
    <t>Bytes per video line</t>
  </si>
  <si>
    <t>ADVB frame payload size (bytes)</t>
  </si>
  <si>
    <t>Number of ADVB Obj2 frames</t>
  </si>
  <si>
    <t>Horizontal line rate (kHz)</t>
  </si>
  <si>
    <t>ARINC 818 reference times</t>
  </si>
  <si>
    <t>32-bit character count</t>
  </si>
  <si>
    <t>Horizontal lines</t>
  </si>
  <si>
    <t>Vali- dation</t>
  </si>
  <si>
    <t>SOFn (last) to SOFi</t>
  </si>
  <si>
    <r>
      <t>EOFn TO SOFn</t>
    </r>
    <r>
      <rPr>
        <sz val="11"/>
        <rFont val="Arial"/>
        <family val="2"/>
      </rPr>
      <t xml:space="preserve"> </t>
    </r>
    <r>
      <rPr>
        <b/>
        <sz val="11"/>
        <rFont val="Arial"/>
        <family val="2"/>
      </rPr>
      <t>(</t>
    </r>
    <r>
      <rPr>
        <b/>
        <sz val="12"/>
        <rFont val="Arial"/>
        <family val="2"/>
      </rPr>
      <t>t</t>
    </r>
    <r>
      <rPr>
        <b/>
        <sz val="8"/>
        <rFont val="Arial"/>
        <family val="2"/>
      </rPr>
      <t>3</t>
    </r>
    <r>
      <rPr>
        <b/>
        <sz val="12"/>
        <rFont val="Arial"/>
        <family val="2"/>
      </rPr>
      <t>, t</t>
    </r>
    <r>
      <rPr>
        <b/>
        <sz val="8"/>
        <rFont val="Arial"/>
        <family val="2"/>
      </rPr>
      <t>4</t>
    </r>
    <r>
      <rPr>
        <b/>
        <sz val="11"/>
        <rFont val="Arial"/>
        <family val="2"/>
      </rPr>
      <t>)</t>
    </r>
  </si>
  <si>
    <r>
      <t xml:space="preserve">EOFt TO SOFi </t>
    </r>
    <r>
      <rPr>
        <b/>
        <sz val="11"/>
        <rFont val="Arial"/>
        <family val="2"/>
      </rPr>
      <t>(</t>
    </r>
    <r>
      <rPr>
        <b/>
        <sz val="12"/>
        <rFont val="Arial"/>
        <family val="2"/>
      </rPr>
      <t>t</t>
    </r>
    <r>
      <rPr>
        <b/>
        <sz val="8"/>
        <rFont val="Arial"/>
        <family val="2"/>
      </rPr>
      <t>5</t>
    </r>
    <r>
      <rPr>
        <b/>
        <sz val="11"/>
        <rFont val="Arial"/>
        <family val="2"/>
      </rPr>
      <t>)</t>
    </r>
  </si>
  <si>
    <t>Sheet 2</t>
  </si>
  <si>
    <t>Read characteristics of ADVB frame header, container header, ancillary data, and payload.</t>
  </si>
  <si>
    <t>Sheet 4</t>
  </si>
  <si>
    <t>DC</t>
  </si>
  <si>
    <t>08</t>
  </si>
  <si>
    <t>34</t>
  </si>
  <si>
    <t>43</t>
  </si>
  <si>
    <t>4A</t>
  </si>
  <si>
    <t>90</t>
  </si>
  <si>
    <t>10</t>
  </si>
  <si>
    <t>68</t>
  </si>
  <si>
    <t>57</t>
  </si>
  <si>
    <t>80</t>
  </si>
  <si>
    <t>77</t>
  </si>
  <si>
    <t>70</t>
  </si>
  <si>
    <t>B699</t>
  </si>
  <si>
    <t>R700</t>
  </si>
  <si>
    <t>G700</t>
  </si>
  <si>
    <t>B700</t>
  </si>
  <si>
    <t>Frame header</t>
  </si>
  <si>
    <t>Container time stamp</t>
  </si>
  <si>
    <t>Transmission type</t>
  </si>
  <si>
    <t>Container type</t>
  </si>
  <si>
    <t>Object 0 class</t>
  </si>
  <si>
    <t>Object 0 size</t>
  </si>
  <si>
    <t>Object 0 offset</t>
  </si>
  <si>
    <t>Object 0 object type defined</t>
  </si>
  <si>
    <t>Object 1 class</t>
  </si>
  <si>
    <t>Object 1 size</t>
  </si>
  <si>
    <t>Object 1 offset</t>
  </si>
  <si>
    <t>Object 1 object type defined</t>
  </si>
  <si>
    <t>Object 2 class</t>
  </si>
  <si>
    <t>Object 2 object type defined</t>
  </si>
  <si>
    <t>Object 3 class</t>
  </si>
  <si>
    <t>Object 3 size</t>
  </si>
  <si>
    <t>Object 3 offset</t>
  </si>
  <si>
    <t>Object 3 object type defined</t>
  </si>
  <si>
    <t>Image size, frame/field</t>
  </si>
  <si>
    <t>Color/pixel</t>
  </si>
  <si>
    <t>Prior image CRC</t>
  </si>
  <si>
    <t>User defined</t>
  </si>
  <si>
    <t>Object 2: Payload</t>
  </si>
  <si>
    <t>…</t>
  </si>
  <si>
    <t>Video payload</t>
  </si>
  <si>
    <t>5. Read calculated header, ancillary, and payload data.</t>
  </si>
  <si>
    <r>
      <t xml:space="preserve">SOFi to SOFi </t>
    </r>
    <r>
      <rPr>
        <b/>
        <sz val="11"/>
        <rFont val="Arial"/>
        <family val="2"/>
      </rPr>
      <t>(</t>
    </r>
    <r>
      <rPr>
        <b/>
        <sz val="12"/>
        <rFont val="Arial"/>
        <family val="2"/>
      </rPr>
      <t>t</t>
    </r>
    <r>
      <rPr>
        <b/>
        <sz val="8"/>
        <rFont val="Arial"/>
        <family val="2"/>
      </rPr>
      <t>FT</t>
    </r>
    <r>
      <rPr>
        <b/>
        <sz val="11"/>
        <rFont val="Arial"/>
        <family val="2"/>
      </rPr>
      <t>)</t>
    </r>
  </si>
  <si>
    <r>
      <t>SOFi to SOFn (first)</t>
    </r>
    <r>
      <rPr>
        <b/>
        <sz val="11"/>
        <rFont val="Arial"/>
        <family val="2"/>
      </rPr>
      <t xml:space="preserve"> (</t>
    </r>
    <r>
      <rPr>
        <b/>
        <sz val="12"/>
        <rFont val="Arial"/>
        <family val="2"/>
      </rPr>
      <t>t</t>
    </r>
    <r>
      <rPr>
        <b/>
        <sz val="8"/>
        <rFont val="Arial"/>
        <family val="2"/>
      </rPr>
      <t>0</t>
    </r>
    <r>
      <rPr>
        <b/>
        <sz val="11"/>
        <rFont val="Arial"/>
        <family val="2"/>
      </rPr>
      <t>)</t>
    </r>
  </si>
  <si>
    <t>SOFn to SOFn (next)</t>
  </si>
  <si>
    <t>VESA format</t>
  </si>
  <si>
    <t>RGB 24-bit (8:8:8)</t>
  </si>
  <si>
    <r>
      <t>SOFi to SOFn (first) (</t>
    </r>
    <r>
      <rPr>
        <sz val="10"/>
        <rFont val="Calibri"/>
        <family val="2"/>
      </rPr>
      <t>µ</t>
    </r>
    <r>
      <rPr>
        <sz val="8.5"/>
        <rFont val="Arial"/>
        <family val="2"/>
      </rPr>
      <t>s)</t>
    </r>
  </si>
  <si>
    <t>Number of ADVB Obj2 frames:</t>
  </si>
  <si>
    <t>Container structure</t>
  </si>
  <si>
    <t>Terms and conditions</t>
  </si>
  <si>
    <t>ADVB frame header</t>
  </si>
  <si>
    <t>Object 0: Ancillary data</t>
  </si>
  <si>
    <t>Object 0: Container header</t>
  </si>
  <si>
    <t>Go to "Container structure" sheet</t>
  </si>
  <si>
    <t>RGB 16-bit (5:6:5)</t>
  </si>
  <si>
    <t>YCrCb 16-bit (4:2:2)</t>
  </si>
  <si>
    <t>RGB 18-bit (6:6:6)</t>
  </si>
  <si>
    <t>aRGB 32-bit (8:8:8:8)</t>
  </si>
  <si>
    <t>Mono 10-bit</t>
  </si>
  <si>
    <t>Mono 14-bit</t>
  </si>
  <si>
    <t>Mono 16-bit</t>
  </si>
  <si>
    <t>850 single mode</t>
  </si>
  <si>
    <t>1310 single mode</t>
  </si>
  <si>
    <t>1310 multi mode</t>
  </si>
  <si>
    <t>Copper pairs</t>
  </si>
  <si>
    <t>Frame rate (Hz; w/o synced lines)</t>
  </si>
  <si>
    <t>Frame rate (Hz; w/ synced lines)</t>
  </si>
  <si>
    <r>
      <rPr>
        <sz val="10"/>
        <rFont val="Calibri"/>
        <family val="2"/>
      </rPr>
      <t>µ</t>
    </r>
    <r>
      <rPr>
        <i/>
        <sz val="10"/>
        <rFont val="Arial"/>
        <family val="2"/>
      </rPr>
      <t>s or [ms]</t>
    </r>
  </si>
  <si>
    <t>SOFn (first) to SOFn (last)</t>
  </si>
  <si>
    <r>
      <t>Horizontal line time (</t>
    </r>
    <r>
      <rPr>
        <sz val="10"/>
        <rFont val="Calibri"/>
        <family val="2"/>
      </rPr>
      <t>µ</t>
    </r>
    <r>
      <rPr>
        <sz val="10"/>
        <rFont val="Arial"/>
        <family val="2"/>
      </rPr>
      <t>s)</t>
    </r>
  </si>
  <si>
    <t>Timing A</t>
  </si>
  <si>
    <t>Timing B</t>
  </si>
  <si>
    <t>Timing C</t>
  </si>
  <si>
    <t>Sheet 3</t>
  </si>
  <si>
    <t>Sheet 5</t>
  </si>
  <si>
    <t>Sheet 6</t>
  </si>
  <si>
    <r>
      <rPr>
        <b/>
        <i/>
        <sz val="10"/>
        <rFont val="Arial"/>
        <family val="2"/>
      </rPr>
      <t>Select</t>
    </r>
    <r>
      <rPr>
        <sz val="10"/>
        <rFont val="Arial"/>
        <family val="2"/>
      </rPr>
      <t xml:space="preserve"> physical media</t>
    </r>
  </si>
  <si>
    <r>
      <rPr>
        <b/>
        <i/>
        <sz val="10"/>
        <rFont val="Arial"/>
        <family val="2"/>
      </rPr>
      <t>Select</t>
    </r>
    <r>
      <rPr>
        <sz val="10"/>
        <rFont val="Arial"/>
        <family val="2"/>
      </rPr>
      <t xml:space="preserve"> class of ordered set (OS)</t>
    </r>
  </si>
  <si>
    <r>
      <rPr>
        <b/>
        <i/>
        <sz val="10"/>
        <rFont val="Arial"/>
        <family val="2"/>
      </rPr>
      <t xml:space="preserve"> Select</t>
    </r>
    <r>
      <rPr>
        <sz val="10"/>
        <rFont val="Arial"/>
        <family val="2"/>
      </rPr>
      <t xml:space="preserve"> VESA format*</t>
    </r>
  </si>
  <si>
    <r>
      <rPr>
        <b/>
        <i/>
        <sz val="10"/>
        <rFont val="Arial"/>
        <family val="2"/>
      </rPr>
      <t>Select</t>
    </r>
    <r>
      <rPr>
        <sz val="10"/>
        <rFont val="Arial"/>
        <family val="2"/>
      </rPr>
      <t xml:space="preserve"> pixel format</t>
    </r>
  </si>
  <si>
    <r>
      <rPr>
        <b/>
        <i/>
        <sz val="10"/>
        <rFont val="Arial"/>
        <family val="2"/>
      </rPr>
      <t>Select</t>
    </r>
    <r>
      <rPr>
        <sz val="10"/>
        <rFont val="Arial"/>
        <family val="2"/>
      </rPr>
      <t xml:space="preserve"> link speed (Gb/s)</t>
    </r>
  </si>
  <si>
    <r>
      <rPr>
        <b/>
        <i/>
        <sz val="10"/>
        <rFont val="Arial"/>
        <family val="2"/>
      </rPr>
      <t>Enter</t>
    </r>
    <r>
      <rPr>
        <sz val="10"/>
        <rFont val="Arial"/>
        <family val="2"/>
      </rPr>
      <t xml:space="preserve"> H (active pixels per line)</t>
    </r>
  </si>
  <si>
    <r>
      <rPr>
        <b/>
        <i/>
        <sz val="10"/>
        <rFont val="Arial"/>
        <family val="2"/>
      </rPr>
      <t>Enter</t>
    </r>
    <r>
      <rPr>
        <sz val="10"/>
        <rFont val="Arial"/>
        <family val="2"/>
      </rPr>
      <t xml:space="preserve"> V (active lines per video frame)</t>
    </r>
  </si>
  <si>
    <r>
      <rPr>
        <b/>
        <i/>
        <sz val="10"/>
        <rFont val="Arial"/>
        <family val="2"/>
      </rPr>
      <t>Enter</t>
    </r>
    <r>
      <rPr>
        <sz val="10"/>
        <rFont val="Arial"/>
        <family val="2"/>
      </rPr>
      <t xml:space="preserve"> Object 0 ancillary data size in long words (32-bit characters)</t>
    </r>
  </si>
  <si>
    <r>
      <rPr>
        <b/>
        <i/>
        <sz val="10"/>
        <rFont val="Arial"/>
        <family val="2"/>
      </rPr>
      <t>Enter</t>
    </r>
    <r>
      <rPr>
        <sz val="10"/>
        <rFont val="Arial"/>
        <family val="2"/>
      </rPr>
      <t xml:space="preserve"> pre</t>
    </r>
    <r>
      <rPr>
        <sz val="10"/>
        <rFont val="Calibri"/>
        <family val="2"/>
      </rPr>
      <t>–</t>
    </r>
    <r>
      <rPr>
        <sz val="10"/>
        <rFont val="Arial"/>
        <family val="2"/>
      </rPr>
      <t>Object 0 inactive lines</t>
    </r>
  </si>
  <si>
    <r>
      <t>Post</t>
    </r>
    <r>
      <rPr>
        <sz val="10"/>
        <rFont val="Calibri"/>
        <family val="2"/>
      </rPr>
      <t>–</t>
    </r>
    <r>
      <rPr>
        <sz val="10"/>
        <rFont val="Arial"/>
        <family val="2"/>
      </rPr>
      <t>Object 0 inactive lines</t>
    </r>
  </si>
  <si>
    <r>
      <rPr>
        <b/>
        <i/>
        <sz val="10"/>
        <rFont val="Arial"/>
        <family val="2"/>
      </rPr>
      <t>Enter</t>
    </r>
    <r>
      <rPr>
        <sz val="10"/>
        <rFont val="Arial"/>
        <family val="2"/>
      </rPr>
      <t xml:space="preserve"> total inactive lines</t>
    </r>
  </si>
  <si>
    <t>Timing C: ADVB frame timing when lines per ADVB frame = 0.333333333</t>
  </si>
  <si>
    <t>7. Use these timings (red figures) to achieve orthogonal line synchronous timing for a transmitter.</t>
  </si>
  <si>
    <t>ARINC 818 Timing Calculator, Sheet 3</t>
  </si>
  <si>
    <t>ARINC 818 Timing Calculator, Sheet 5</t>
  </si>
  <si>
    <t>ARINC 818 Timing Calculator, Sheet 1</t>
  </si>
  <si>
    <t>ARINC 818 Timing Calculator, Sheet 2</t>
  </si>
  <si>
    <t>6. Follow pointer to your timing diagram on the final sheet.</t>
  </si>
  <si>
    <t>Right half of video image</t>
  </si>
  <si>
    <t>Middle third of video image</t>
  </si>
  <si>
    <t>Right third of video image</t>
  </si>
  <si>
    <t>ARINC 818 Timing Calculator, Sheet 4</t>
  </si>
  <si>
    <t>ARINC 818 Timing Calculator, Sheet 6</t>
  </si>
  <si>
    <t>Liability limits</t>
  </si>
  <si>
    <r>
      <t xml:space="preserve">If yes, </t>
    </r>
    <r>
      <rPr>
        <b/>
        <i/>
        <sz val="10"/>
        <rFont val="Arial"/>
        <family val="2"/>
      </rPr>
      <t>enter</t>
    </r>
    <r>
      <rPr>
        <sz val="10"/>
        <rFont val="Arial"/>
        <family val="2"/>
      </rPr>
      <t xml:space="preserve"> override value</t>
    </r>
  </si>
  <si>
    <t>Terms and conditions governing the use of this Calculator.</t>
  </si>
  <si>
    <r>
      <rPr>
        <b/>
        <sz val="14"/>
        <rFont val="Arial"/>
        <family val="2"/>
      </rPr>
      <t>Begin</t>
    </r>
    <r>
      <rPr>
        <sz val="11"/>
        <rFont val="Arial"/>
        <family val="2"/>
      </rPr>
      <t xml:space="preserve"> by selecting </t>
    </r>
    <r>
      <rPr>
        <b/>
        <i/>
        <sz val="11"/>
        <rFont val="Arial"/>
        <family val="2"/>
      </rPr>
      <t>Parameters</t>
    </r>
    <r>
      <rPr>
        <sz val="11"/>
        <rFont val="Arial"/>
        <family val="2"/>
      </rPr>
      <t xml:space="preserve"> at left. On that sheet, enter information from your project ICD.</t>
    </r>
  </si>
  <si>
    <t>Scope</t>
  </si>
  <si>
    <t>Key</t>
  </si>
  <si>
    <t>Contents</t>
  </si>
  <si>
    <t>Distribution</t>
  </si>
  <si>
    <t>Alterations</t>
  </si>
  <si>
    <t>The Calculator may not be saved with alterations to it functionality or callout lists unless plainly marked as such, and must not be misrepresented as being the original Calculator.</t>
  </si>
  <si>
    <t>The ARINC 818 Timing Calculator (hereafter the Calculator) may not be sold. This tool may not be distributed without express, written permission of Great River Technology, Inc.</t>
  </si>
  <si>
    <t>The Calculator is provided by Great River Technology "as is" and any warranties, express or implied, are disclaimed. Great River Technology assumes no legal responsibility for use of this Calculator in the design or development of electronic equipment or systems. In no event shall Great River Technology, be liable for any direct, indirect, incidental, special, exemplary, or consequential damages arising in any way out of the use of this tool.</t>
  </si>
  <si>
    <t>Editing any other cell may invalidate your results.</t>
  </si>
  <si>
    <t>SVGA</t>
  </si>
  <si>
    <t>SXGA</t>
  </si>
  <si>
    <t>SXGA+</t>
  </si>
  <si>
    <t>UXGA</t>
  </si>
  <si>
    <t>VGA</t>
  </si>
  <si>
    <t>XGA</t>
  </si>
  <si>
    <t>HD 1080</t>
  </si>
  <si>
    <t>WXGA</t>
  </si>
  <si>
    <t>QXGA</t>
  </si>
  <si>
    <t>WQHD</t>
  </si>
  <si>
    <t>Target frame rate (Hz)</t>
  </si>
  <si>
    <t>pixels/line</t>
  </si>
  <si>
    <t>lines</t>
  </si>
  <si>
    <t>HD 720</t>
  </si>
  <si>
    <t>1440x900</t>
  </si>
  <si>
    <t>1600x1024</t>
  </si>
  <si>
    <t>WSXGA+</t>
  </si>
  <si>
    <t>WUXGA</t>
  </si>
  <si>
    <t>Callout Table 3: VESA Formats</t>
  </si>
  <si>
    <t>Callout Table 1: Physical Media</t>
  </si>
  <si>
    <t>Callout Table 2:  Class</t>
  </si>
  <si>
    <t>Callout Table 4: Color Model</t>
  </si>
  <si>
    <t>bytes</t>
  </si>
  <si>
    <t>Callout Table 5: Link Speed</t>
  </si>
  <si>
    <t>Custom</t>
  </si>
  <si>
    <t>Populate yellow fields with your project parameters. Editing other fields may invalidate results.</t>
  </si>
  <si>
    <t>below. Otherwise leave them blank.</t>
  </si>
  <si>
    <t>Callout Table 6: Override</t>
  </si>
  <si>
    <t>Yes</t>
  </si>
  <si>
    <t>ADVB frames per video line</t>
  </si>
  <si>
    <r>
      <t xml:space="preserve">*If VESA format = </t>
    </r>
    <r>
      <rPr>
        <b/>
        <sz val="10"/>
        <rFont val="Arial"/>
        <family val="2"/>
      </rPr>
      <t>Custom</t>
    </r>
    <r>
      <rPr>
        <sz val="10"/>
        <rFont val="Arial"/>
        <family val="2"/>
      </rPr>
      <t>,</t>
    </r>
    <r>
      <rPr>
        <i/>
        <sz val="10"/>
        <rFont val="Arial"/>
        <family val="2"/>
      </rPr>
      <t xml:space="preserve"> populate the two fields</t>
    </r>
  </si>
  <si>
    <t>Callout Table 7: ADVB Frames per Video Line Override</t>
  </si>
  <si>
    <t>Overide frames per line?</t>
  </si>
  <si>
    <t>32-bit words</t>
  </si>
  <si>
    <t>ADVB header</t>
  </si>
  <si>
    <t>Obj 0 header</t>
  </si>
  <si>
    <t>Obj 0 data</t>
  </si>
  <si>
    <t>Total</t>
  </si>
  <si>
    <t>Minimum idle OS</t>
  </si>
  <si>
    <t>Obj 0 ADVB Frame Structure</t>
  </si>
  <si>
    <t>Obj 2 ADVB Frame Structure</t>
  </si>
  <si>
    <t>Payload</t>
  </si>
  <si>
    <r>
      <t xml:space="preserve">Video line time </t>
    </r>
    <r>
      <rPr>
        <b/>
        <sz val="11"/>
        <rFont val="Arial"/>
        <family val="2"/>
      </rPr>
      <t>(</t>
    </r>
    <r>
      <rPr>
        <b/>
        <sz val="12"/>
        <rFont val="Arial"/>
        <family val="2"/>
      </rPr>
      <t>t</t>
    </r>
    <r>
      <rPr>
        <b/>
        <sz val="8"/>
        <rFont val="Arial"/>
        <family val="2"/>
      </rPr>
      <t>LT</t>
    </r>
    <r>
      <rPr>
        <b/>
        <sz val="11"/>
        <rFont val="Arial"/>
        <family val="2"/>
      </rPr>
      <t>)</t>
    </r>
  </si>
  <si>
    <t>Obj0 ADVB frame</t>
  </si>
  <si>
    <t>Obj2 ADVB frame</t>
  </si>
  <si>
    <t>na</t>
  </si>
  <si>
    <t>H (active pixels)</t>
  </si>
  <si>
    <t>V (active lines)</t>
  </si>
  <si>
    <t>Timing B: ADVB frame timing when ADVB frames per line = 2</t>
  </si>
  <si>
    <t>Video rate</t>
  </si>
  <si>
    <t>Timing A: ADVB frame timing when ADVB frames per line = 1</t>
  </si>
  <si>
    <t>The Calculator's ADVB frame timing diagram generates orthogonal line-synchronous timing for a transmitter. If 1, 2, or 3 ADVB frames are required to carry a video line, the calculator will select Timing A,  Timing B, or Timing C sheet, respectively, and generate a graphic.</t>
  </si>
  <si>
    <r>
      <t xml:space="preserve">This Workbook assists in the development an ARINC 818 project.  Determine line and frame timing parameters and header information for the interface control document (ICD).  (Knowledge of the specification and associated ICD is assumed for users of this Workbook.  For basics, see the </t>
    </r>
    <r>
      <rPr>
        <sz val="11"/>
        <rFont val="Arial"/>
        <family val="2"/>
      </rPr>
      <t>ARINC 818 Implementer's Guide</t>
    </r>
    <r>
      <rPr>
        <i/>
        <sz val="11"/>
        <rFont val="Arial"/>
        <family val="2"/>
      </rPr>
      <t xml:space="preserve"> available from Great River Technology.) Use of this Workbook is contingent on agreement with Terms and Conditions on Sheet 6.</t>
    </r>
  </si>
  <si>
    <t>Yellow fields: edit or select from drop-down menus.</t>
  </si>
  <si>
    <t>Blue buttons: move to next sheet.</t>
  </si>
  <si>
    <t xml:space="preserve">This document along with other standard ICDs are provided to support design groups in their implementations of ADVB interfaces. Great River Technology maintains this document, provides unlimited access to copies, and places no restrictions on its use. Great River reserves the right to make revisions or additions to this document, as they are needed, without notice, at any time in the future. Great River may choose to remove this document and/or particular revisions of this document from its website without notice. Great River makes no representations that particular revisions of this document are complete and free from error. Great River makes every effort to ensure that the content of this document is accurate and up to date. Great River assumes no legal responsibility for the accuracy of this document and makes no warranty, express or implied, related to the use of this document in the design or development of electronic equipment or systems. </t>
  </si>
  <si>
    <t>Adapting Standard ICDs</t>
  </si>
  <si>
    <t xml:space="preserve">Disclaimer: </t>
  </si>
  <si>
    <t xml:space="preserve">Purpose - </t>
  </si>
  <si>
    <t xml:space="preserve">Standard ICDs GRT’s Standard ICDs provide public domain specifications for ARINC 818 interfaces that can be shared among equipment providers in the interest of achieving interoperability among products. The Standard ICDs offer ADVB implementation solutions for commonly encountered video resolutions, frame rates, and color schemes. The intended benefits are to accelerate the development cycle of equipment with ADVB interfaces, and more importantly, to achieve interoperability among supplier equipment. In larger military/aerospace development programs, where two or more contractors supply subsystems connected by ADVB, these Standard ICDs can reduce risk of system integration delays, and added cost, due to ADVB incompatibilities. For equipment providers intending to introduce ADVB enabled products targeting multiple mil/aero programs, compliance to one or more standard ICDs increases product value by increasing the likelihood of interoperability with existing (or future) ADVB enabled equipment and thereby eliminating additional costs for modification. </t>
  </si>
  <si>
    <t xml:space="preserve">GRT’s reference ICDs offers a particular ADVB implementation for common video types. However many alternative implementations are possible and the ICDs in no way define the limits of what is achievable with ARINC 818. As such, this ICD is a reference that can be used without modification, or can be adapted to meet the special needs of a particular ADVB implementation. Required changes may include such things as Object 0 frame data definition, timing constraints on of ADVB packets, or changes to the desired physical media. </t>
  </si>
  <si>
    <t xml:space="preserve">© 2021 by Great River Technology, Inc. </t>
  </si>
  <si>
    <t>2021 02 25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</si>
</sst>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51">
    <font>
      <sz val="10"/>
      <name val="Arial"/>
    </font>
    <font>
      <sz val="11"/>
      <color theme="1"/>
      <name val="Calibri"/>
      <family val="2"/>
      <scheme val="minor"/>
    </font>
    <font>
      <sz val="11"/>
      <color theme="1"/>
      <name val="Calibri"/>
      <family val="2"/>
      <scheme val="minor"/>
    </font>
    <font>
      <b/>
      <sz val="10"/>
      <name val="Arial"/>
      <family val="2"/>
    </font>
    <font>
      <b/>
      <sz val="11"/>
      <name val="Arial"/>
      <family val="2"/>
    </font>
    <font>
      <sz val="10"/>
      <name val="Arial"/>
      <family val="2"/>
    </font>
    <font>
      <sz val="10"/>
      <color indexed="10"/>
      <name val="Arial"/>
      <family val="2"/>
    </font>
    <font>
      <sz val="14"/>
      <name val="Arial"/>
      <family val="2"/>
    </font>
    <font>
      <sz val="8"/>
      <name val="Arial"/>
      <family val="2"/>
    </font>
    <font>
      <b/>
      <sz val="14"/>
      <name val="Arial"/>
      <family val="2"/>
    </font>
    <font>
      <b/>
      <sz val="10"/>
      <color indexed="12"/>
      <name val="Arial"/>
      <family val="2"/>
    </font>
    <font>
      <sz val="10"/>
      <color indexed="8"/>
      <name val="Arial"/>
      <family val="2"/>
    </font>
    <font>
      <b/>
      <sz val="12"/>
      <color indexed="8"/>
      <name val="Arial"/>
      <family val="2"/>
    </font>
    <font>
      <sz val="8"/>
      <color indexed="8"/>
      <name val="Arial"/>
      <family val="2"/>
    </font>
    <font>
      <b/>
      <sz val="10"/>
      <color indexed="8"/>
      <name val="Arial"/>
      <family val="2"/>
    </font>
    <font>
      <b/>
      <sz val="18"/>
      <name val="Arial"/>
      <family val="2"/>
    </font>
    <font>
      <u/>
      <sz val="10"/>
      <color indexed="12"/>
      <name val="Arial"/>
      <family val="2"/>
    </font>
    <font>
      <sz val="8"/>
      <name val="Arial"/>
      <family val="2"/>
    </font>
    <font>
      <b/>
      <sz val="8"/>
      <color indexed="8"/>
      <name val="Arial Bold"/>
    </font>
    <font>
      <b/>
      <sz val="10"/>
      <color indexed="18"/>
      <name val="Arial"/>
      <family val="2"/>
    </font>
    <font>
      <b/>
      <sz val="16"/>
      <color indexed="8"/>
      <name val="Arial"/>
      <family val="2"/>
    </font>
    <font>
      <b/>
      <sz val="14"/>
      <color indexed="8"/>
      <name val="Arial"/>
      <family val="2"/>
    </font>
    <font>
      <b/>
      <sz val="8"/>
      <color indexed="8"/>
      <name val="Arial"/>
      <family val="2"/>
    </font>
    <font>
      <i/>
      <sz val="10"/>
      <name val="Arial"/>
      <family val="2"/>
    </font>
    <font>
      <i/>
      <sz val="10"/>
      <color indexed="10"/>
      <name val="Arial"/>
      <family val="2"/>
    </font>
    <font>
      <b/>
      <sz val="8"/>
      <name val="Arial"/>
      <family val="2"/>
    </font>
    <font>
      <sz val="8"/>
      <color indexed="17"/>
      <name val="Arial"/>
      <family val="2"/>
    </font>
    <font>
      <sz val="11"/>
      <name val="Arial"/>
      <family val="2"/>
    </font>
    <font>
      <b/>
      <i/>
      <sz val="8"/>
      <name val="Arial"/>
      <family val="2"/>
    </font>
    <font>
      <i/>
      <sz val="11"/>
      <name val="Arial"/>
      <family val="2"/>
    </font>
    <font>
      <sz val="10"/>
      <name val="Calibri"/>
      <family val="2"/>
    </font>
    <font>
      <b/>
      <u/>
      <sz val="10"/>
      <name val="Arial"/>
      <family val="2"/>
    </font>
    <font>
      <b/>
      <i/>
      <sz val="10"/>
      <name val="Arial"/>
      <family val="2"/>
    </font>
    <font>
      <b/>
      <sz val="12"/>
      <name val="Arial"/>
      <family val="2"/>
    </font>
    <font>
      <sz val="8.5"/>
      <name val="Arial"/>
      <family val="2"/>
    </font>
    <font>
      <b/>
      <i/>
      <sz val="11"/>
      <name val="Arial"/>
      <family val="2"/>
    </font>
    <font>
      <sz val="10"/>
      <color theme="0"/>
      <name val="Arial"/>
      <family val="2"/>
    </font>
    <font>
      <b/>
      <sz val="9"/>
      <color theme="4" tint="-0.249977111117893"/>
      <name val="Arial"/>
      <family val="2"/>
    </font>
    <font>
      <b/>
      <i/>
      <sz val="11"/>
      <color theme="0"/>
      <name val="Arial"/>
      <family val="2"/>
    </font>
    <font>
      <sz val="10"/>
      <color theme="6" tint="-0.249977111117893"/>
      <name val="Arial"/>
      <family val="2"/>
    </font>
    <font>
      <b/>
      <sz val="10"/>
      <color theme="6" tint="-0.249977111117893"/>
      <name val="Arial"/>
      <family val="2"/>
    </font>
    <font>
      <sz val="10"/>
      <color theme="3" tint="0.39997558519241921"/>
      <name val="Arial"/>
      <family val="2"/>
    </font>
    <font>
      <b/>
      <sz val="16"/>
      <color rgb="FFFF0000"/>
      <name val="Arial"/>
      <family val="2"/>
    </font>
    <font>
      <b/>
      <sz val="16"/>
      <name val="Arial"/>
      <family val="2"/>
    </font>
    <font>
      <sz val="10"/>
      <color rgb="FFFF0000"/>
      <name val="Arial"/>
      <family val="2"/>
    </font>
    <font>
      <b/>
      <sz val="24"/>
      <name val="Arial"/>
      <family val="2"/>
    </font>
    <font>
      <i/>
      <sz val="14"/>
      <name val="Arial"/>
      <family val="2"/>
    </font>
    <font>
      <sz val="10"/>
      <color theme="0" tint="-0.14999847407452621"/>
      <name val="Arial"/>
      <family val="2"/>
    </font>
    <font>
      <i/>
      <sz val="10"/>
      <color theme="0" tint="-0.14999847407452621"/>
      <name val="Arial"/>
      <family val="2"/>
    </font>
    <font>
      <b/>
      <sz val="10"/>
      <color theme="0" tint="-0.14999847407452621"/>
      <name val="Arial"/>
      <family val="2"/>
    </font>
    <font>
      <sz val="10"/>
      <color rgb="FF00B0F0"/>
      <name val="Arial"/>
      <family val="2"/>
    </font>
  </fonts>
  <fills count="14">
    <fill>
      <patternFill patternType="none"/>
    </fill>
    <fill>
      <patternFill patternType="gray125"/>
    </fill>
    <fill>
      <patternFill patternType="solid">
        <fgColor indexed="41"/>
        <bgColor indexed="64"/>
      </patternFill>
    </fill>
    <fill>
      <patternFill patternType="solid">
        <fgColor indexed="52"/>
        <bgColor indexed="64"/>
      </patternFill>
    </fill>
    <fill>
      <patternFill patternType="solid">
        <fgColor indexed="45"/>
        <bgColor indexed="64"/>
      </patternFill>
    </fill>
    <fill>
      <patternFill patternType="solid">
        <fgColor indexed="11"/>
        <bgColor indexed="64"/>
      </patternFill>
    </fill>
    <fill>
      <patternFill patternType="solid">
        <fgColor indexed="21"/>
        <bgColor indexed="64"/>
      </patternFill>
    </fill>
    <fill>
      <patternFill patternType="solid">
        <fgColor theme="0"/>
        <bgColor indexed="64"/>
      </patternFill>
    </fill>
    <fill>
      <patternFill patternType="solid">
        <fgColor rgb="FFFFFF99"/>
        <bgColor indexed="64"/>
      </patternFill>
    </fill>
    <fill>
      <patternFill patternType="solid">
        <fgColor rgb="FFCCECFF"/>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theme="8"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0" fontId="16" fillId="0" borderId="0" applyNumberFormat="0" applyFill="0" applyBorder="0" applyAlignment="0" applyProtection="0">
      <alignment vertical="top"/>
      <protection locked="0"/>
    </xf>
    <xf numFmtId="0" fontId="2" fillId="0" borderId="0"/>
    <xf numFmtId="0" fontId="5" fillId="0" borderId="0"/>
    <xf numFmtId="0" fontId="5" fillId="0" borderId="0"/>
    <xf numFmtId="0" fontId="1" fillId="0" borderId="0"/>
  </cellStyleXfs>
  <cellXfs count="349">
    <xf numFmtId="0" fontId="0" fillId="0" borderId="0" xfId="0"/>
    <xf numFmtId="0" fontId="0" fillId="0" borderId="0" xfId="0" applyBorder="1" applyAlignment="1">
      <alignment horizontal="center"/>
    </xf>
    <xf numFmtId="0" fontId="3" fillId="0" borderId="0" xfId="0" applyFont="1" applyBorder="1" applyAlignment="1">
      <alignment horizontal="center"/>
    </xf>
    <xf numFmtId="0" fontId="0" fillId="0" borderId="0" xfId="0" applyBorder="1"/>
    <xf numFmtId="0" fontId="3" fillId="0" borderId="0" xfId="0" applyFont="1" applyBorder="1"/>
    <xf numFmtId="0" fontId="0" fillId="3" borderId="7" xfId="0" applyFill="1" applyBorder="1"/>
    <xf numFmtId="0" fontId="0" fillId="3" borderId="11" xfId="0" applyFill="1" applyBorder="1"/>
    <xf numFmtId="0" fontId="0" fillId="3" borderId="8" xfId="0" applyFill="1" applyBorder="1"/>
    <xf numFmtId="0" fontId="0" fillId="4" borderId="7" xfId="0" applyFill="1" applyBorder="1"/>
    <xf numFmtId="0" fontId="0" fillId="4" borderId="11" xfId="0" applyFill="1" applyBorder="1"/>
    <xf numFmtId="0" fontId="0" fillId="4" borderId="8" xfId="0" applyFill="1" applyBorder="1"/>
    <xf numFmtId="0" fontId="0" fillId="5" borderId="7" xfId="0" applyFill="1" applyBorder="1" applyAlignment="1">
      <alignment horizontal="center"/>
    </xf>
    <xf numFmtId="0" fontId="0" fillId="5" borderId="11" xfId="0" applyFill="1" applyBorder="1" applyAlignment="1">
      <alignment horizontal="center"/>
    </xf>
    <xf numFmtId="0" fontId="0" fillId="5" borderId="8" xfId="0" applyFill="1" applyBorder="1" applyAlignment="1">
      <alignment horizontal="center"/>
    </xf>
    <xf numFmtId="0" fontId="0" fillId="3" borderId="14" xfId="0" applyFill="1" applyBorder="1"/>
    <xf numFmtId="0" fontId="0" fillId="4" borderId="14" xfId="0" applyFill="1" applyBorder="1"/>
    <xf numFmtId="0" fontId="0" fillId="5" borderId="14" xfId="0" applyFill="1" applyBorder="1" applyAlignment="1">
      <alignment horizontal="center"/>
    </xf>
    <xf numFmtId="0" fontId="0" fillId="6" borderId="14" xfId="0" applyFill="1" applyBorder="1" applyAlignment="1">
      <alignment horizontal="center"/>
    </xf>
    <xf numFmtId="0" fontId="5" fillId="0" borderId="0" xfId="0" applyFont="1" applyBorder="1"/>
    <xf numFmtId="0" fontId="11" fillId="0" borderId="0" xfId="0" applyFont="1" applyBorder="1" applyAlignment="1">
      <alignment horizontal="center"/>
    </xf>
    <xf numFmtId="0" fontId="6" fillId="0" borderId="0" xfId="0" applyFont="1" applyBorder="1" applyAlignment="1">
      <alignment horizontal="right"/>
    </xf>
    <xf numFmtId="0" fontId="11" fillId="4" borderId="7" xfId="0" applyFont="1" applyFill="1" applyBorder="1" applyAlignment="1">
      <alignment horizontal="center"/>
    </xf>
    <xf numFmtId="0" fontId="11" fillId="5" borderId="7" xfId="0" applyFont="1" applyFill="1" applyBorder="1" applyAlignment="1">
      <alignment horizontal="center"/>
    </xf>
    <xf numFmtId="0" fontId="11" fillId="4" borderId="11" xfId="0" applyFont="1" applyFill="1" applyBorder="1" applyAlignment="1">
      <alignment horizontal="center"/>
    </xf>
    <xf numFmtId="0" fontId="11" fillId="5" borderId="11" xfId="0" applyFont="1" applyFill="1" applyBorder="1" applyAlignment="1">
      <alignment horizontal="center"/>
    </xf>
    <xf numFmtId="0" fontId="11" fillId="4" borderId="8" xfId="0" applyFont="1" applyFill="1" applyBorder="1" applyAlignment="1">
      <alignment horizontal="center"/>
    </xf>
    <xf numFmtId="0" fontId="11" fillId="5" borderId="8" xfId="0" applyFont="1" applyFill="1" applyBorder="1" applyAlignment="1">
      <alignment horizontal="center"/>
    </xf>
    <xf numFmtId="0" fontId="11" fillId="6" borderId="7" xfId="0" applyFont="1" applyFill="1" applyBorder="1" applyAlignment="1">
      <alignment horizontal="center"/>
    </xf>
    <xf numFmtId="0" fontId="11" fillId="6" borderId="11" xfId="0" applyFont="1" applyFill="1" applyBorder="1" applyAlignment="1">
      <alignment horizontal="center"/>
    </xf>
    <xf numFmtId="0" fontId="11" fillId="6" borderId="8" xfId="0" applyFont="1" applyFill="1" applyBorder="1" applyAlignment="1">
      <alignment horizontal="center"/>
    </xf>
    <xf numFmtId="0" fontId="11" fillId="2" borderId="0" xfId="0" applyFont="1" applyFill="1" applyBorder="1" applyAlignment="1">
      <alignment horizontal="center"/>
    </xf>
    <xf numFmtId="0" fontId="11" fillId="2" borderId="0" xfId="0" applyFont="1" applyFill="1" applyBorder="1"/>
    <xf numFmtId="0" fontId="12" fillId="2" borderId="0" xfId="0" applyFont="1" applyFill="1" applyBorder="1" applyAlignment="1">
      <alignment horizontal="center"/>
    </xf>
    <xf numFmtId="0" fontId="13" fillId="2" borderId="0" xfId="0" applyFont="1" applyFill="1" applyBorder="1" applyAlignment="1">
      <alignment horizontal="center"/>
    </xf>
    <xf numFmtId="0" fontId="14" fillId="2" borderId="0" xfId="0" applyFont="1" applyFill="1" applyBorder="1" applyAlignment="1">
      <alignment horizontal="center"/>
    </xf>
    <xf numFmtId="0" fontId="14" fillId="2" borderId="0" xfId="0" applyFont="1" applyFill="1" applyBorder="1"/>
    <xf numFmtId="0" fontId="11" fillId="2" borderId="3" xfId="0" applyFont="1" applyFill="1" applyBorder="1" applyAlignment="1">
      <alignment horizontal="center"/>
    </xf>
    <xf numFmtId="0" fontId="11" fillId="2" borderId="12" xfId="0" applyFont="1" applyFill="1" applyBorder="1" applyAlignment="1">
      <alignment horizontal="center"/>
    </xf>
    <xf numFmtId="0" fontId="13" fillId="2" borderId="4" xfId="0" applyFont="1" applyFill="1" applyBorder="1" applyAlignment="1">
      <alignment horizontal="center"/>
    </xf>
    <xf numFmtId="0" fontId="11" fillId="2" borderId="9" xfId="0" applyFont="1" applyFill="1" applyBorder="1" applyAlignment="1">
      <alignment horizontal="center"/>
    </xf>
    <xf numFmtId="0" fontId="13" fillId="2" borderId="10" xfId="0" applyFont="1" applyFill="1" applyBorder="1" applyAlignment="1">
      <alignment horizontal="center"/>
    </xf>
    <xf numFmtId="0" fontId="11" fillId="2" borderId="5" xfId="0" applyFont="1" applyFill="1" applyBorder="1" applyAlignment="1">
      <alignment horizontal="center"/>
    </xf>
    <xf numFmtId="0" fontId="11" fillId="2" borderId="13" xfId="0" applyFont="1" applyFill="1" applyBorder="1" applyAlignment="1">
      <alignment horizontal="center"/>
    </xf>
    <xf numFmtId="0" fontId="13" fillId="2" borderId="6" xfId="0" applyFont="1" applyFill="1" applyBorder="1" applyAlignment="1">
      <alignment horizontal="center"/>
    </xf>
    <xf numFmtId="0" fontId="0" fillId="2" borderId="0" xfId="0" applyFill="1" applyBorder="1" applyAlignment="1">
      <alignment horizontal="left"/>
    </xf>
    <xf numFmtId="0" fontId="15" fillId="0" borderId="0" xfId="0" applyFont="1" applyBorder="1"/>
    <xf numFmtId="0" fontId="15" fillId="0" borderId="0" xfId="0" applyFont="1" applyBorder="1" applyAlignment="1">
      <alignment horizontal="center"/>
    </xf>
    <xf numFmtId="0" fontId="17" fillId="0" borderId="0" xfId="0" applyFont="1"/>
    <xf numFmtId="164" fontId="17" fillId="0" borderId="0" xfId="0" applyNumberFormat="1" applyFont="1"/>
    <xf numFmtId="0" fontId="8" fillId="0" borderId="1"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18" fillId="0" borderId="1" xfId="0" applyFont="1" applyBorder="1" applyAlignment="1">
      <alignment horizontal="center" vertical="top" wrapText="1"/>
    </xf>
    <xf numFmtId="0" fontId="8" fillId="0" borderId="17" xfId="0" applyFont="1" applyBorder="1" applyAlignment="1">
      <alignment horizontal="left" vertical="top" wrapText="1"/>
    </xf>
    <xf numFmtId="0" fontId="8" fillId="0" borderId="17" xfId="0" quotePrefix="1" applyFont="1" applyBorder="1" applyAlignment="1">
      <alignment horizontal="center" vertical="top" wrapText="1"/>
    </xf>
    <xf numFmtId="0" fontId="8" fillId="0" borderId="18" xfId="0" applyFont="1" applyBorder="1" applyAlignment="1">
      <alignment horizontal="center" vertical="top" wrapText="1"/>
    </xf>
    <xf numFmtId="0" fontId="8" fillId="0" borderId="18" xfId="0" quotePrefix="1" applyFont="1" applyBorder="1" applyAlignment="1">
      <alignment horizontal="center" vertical="top" wrapText="1"/>
    </xf>
    <xf numFmtId="0" fontId="8" fillId="0" borderId="1" xfId="0" quotePrefix="1" applyFont="1" applyBorder="1" applyAlignment="1">
      <alignment horizontal="center" vertical="top" wrapText="1"/>
    </xf>
    <xf numFmtId="0" fontId="19" fillId="0" borderId="1" xfId="0" applyFont="1" applyBorder="1" applyAlignment="1">
      <alignment horizontal="center" vertical="top" wrapText="1"/>
    </xf>
    <xf numFmtId="0" fontId="19" fillId="0" borderId="2" xfId="0" applyFont="1" applyBorder="1" applyAlignment="1">
      <alignment horizontal="center" vertical="top" wrapText="1"/>
    </xf>
    <xf numFmtId="0" fontId="17" fillId="0" borderId="0" xfId="0" applyFont="1" applyAlignment="1">
      <alignment horizontal="left"/>
    </xf>
    <xf numFmtId="0" fontId="17" fillId="0" borderId="19" xfId="0" applyFont="1" applyBorder="1" applyAlignment="1">
      <alignment horizontal="left"/>
    </xf>
    <xf numFmtId="0" fontId="8" fillId="0" borderId="18" xfId="0" applyFont="1" applyBorder="1" applyAlignment="1">
      <alignment horizontal="left" vertical="top" wrapText="1"/>
    </xf>
    <xf numFmtId="0" fontId="8" fillId="0" borderId="1" xfId="0" applyFont="1" applyBorder="1" applyAlignment="1">
      <alignment horizontal="left" vertical="top" wrapText="1"/>
    </xf>
    <xf numFmtId="0" fontId="18" fillId="0" borderId="2" xfId="0" applyFont="1" applyBorder="1" applyAlignment="1">
      <alignment horizontal="left" vertical="top" wrapText="1"/>
    </xf>
    <xf numFmtId="0" fontId="21" fillId="2" borderId="0" xfId="0" applyFont="1" applyFill="1" applyBorder="1" applyAlignment="1">
      <alignment horizontal="center"/>
    </xf>
    <xf numFmtId="0" fontId="23" fillId="0" borderId="0" xfId="0" applyFont="1" applyBorder="1"/>
    <xf numFmtId="0" fontId="26" fillId="0" borderId="17" xfId="0" quotePrefix="1" applyFont="1" applyBorder="1" applyAlignment="1">
      <alignment horizontal="center" vertical="top" wrapText="1"/>
    </xf>
    <xf numFmtId="0" fontId="26" fillId="0" borderId="17" xfId="0" applyFont="1" applyBorder="1" applyAlignment="1">
      <alignment horizontal="center" vertical="top" wrapText="1"/>
    </xf>
    <xf numFmtId="0" fontId="5" fillId="0" borderId="0" xfId="0" applyFont="1"/>
    <xf numFmtId="0" fontId="36" fillId="0" borderId="0" xfId="0" applyFont="1"/>
    <xf numFmtId="0" fontId="11" fillId="0" borderId="0" xfId="0" applyFont="1" applyFill="1" applyBorder="1" applyAlignment="1">
      <alignment horizontal="center"/>
    </xf>
    <xf numFmtId="0" fontId="0" fillId="7" borderId="3" xfId="0" applyFill="1" applyBorder="1"/>
    <xf numFmtId="0" fontId="0" fillId="7" borderId="12" xfId="0" applyFill="1" applyBorder="1"/>
    <xf numFmtId="0" fontId="0" fillId="7" borderId="4" xfId="0" applyFill="1" applyBorder="1"/>
    <xf numFmtId="0" fontId="0" fillId="7" borderId="9" xfId="0" applyFill="1" applyBorder="1"/>
    <xf numFmtId="0" fontId="0" fillId="7" borderId="0" xfId="0" applyFill="1" applyBorder="1"/>
    <xf numFmtId="0" fontId="0" fillId="7" borderId="10" xfId="0" applyFill="1" applyBorder="1"/>
    <xf numFmtId="0" fontId="0" fillId="7" borderId="5" xfId="0" applyFill="1" applyBorder="1"/>
    <xf numFmtId="0" fontId="0" fillId="7" borderId="13" xfId="0" applyFill="1" applyBorder="1"/>
    <xf numFmtId="0" fontId="0" fillId="7" borderId="6" xfId="0" applyFill="1" applyBorder="1"/>
    <xf numFmtId="0" fontId="15" fillId="7" borderId="0" xfId="0" applyFont="1" applyFill="1" applyBorder="1"/>
    <xf numFmtId="0" fontId="28" fillId="7" borderId="0" xfId="0" applyFont="1" applyFill="1" applyBorder="1" applyAlignment="1">
      <alignment horizontal="right"/>
    </xf>
    <xf numFmtId="0" fontId="5" fillId="8" borderId="1" xfId="0" applyFont="1" applyFill="1" applyBorder="1" applyAlignment="1">
      <alignment horizontal="left" vertical="center" indent="1"/>
    </xf>
    <xf numFmtId="0" fontId="5" fillId="8" borderId="1" xfId="0" applyFont="1" applyFill="1" applyBorder="1" applyAlignment="1">
      <alignment horizontal="left" indent="1"/>
    </xf>
    <xf numFmtId="0" fontId="0" fillId="8" borderId="1" xfId="0" applyFill="1" applyBorder="1" applyAlignment="1">
      <alignment horizontal="left" indent="1"/>
    </xf>
    <xf numFmtId="0" fontId="5" fillId="7" borderId="0" xfId="0" applyFont="1" applyFill="1" applyBorder="1" applyAlignment="1">
      <alignment horizontal="left" indent="1"/>
    </xf>
    <xf numFmtId="0" fontId="0" fillId="7" borderId="0" xfId="0" applyFill="1" applyBorder="1" applyAlignment="1">
      <alignment horizontal="center"/>
    </xf>
    <xf numFmtId="0" fontId="0" fillId="7" borderId="0" xfId="0" applyFill="1" applyBorder="1" applyAlignment="1">
      <alignment horizontal="left" vertical="center" indent="1"/>
    </xf>
    <xf numFmtId="0" fontId="3" fillId="7" borderId="12" xfId="0" applyFont="1" applyFill="1" applyBorder="1"/>
    <xf numFmtId="0" fontId="37" fillId="7" borderId="12" xfId="0" applyFont="1" applyFill="1" applyBorder="1" applyAlignment="1">
      <alignment horizontal="right"/>
    </xf>
    <xf numFmtId="0" fontId="29" fillId="7" borderId="0" xfId="0" applyFont="1" applyFill="1" applyBorder="1" applyAlignment="1">
      <alignment vertical="center"/>
    </xf>
    <xf numFmtId="0" fontId="5" fillId="7" borderId="0" xfId="0" applyFont="1" applyFill="1" applyBorder="1" applyAlignment="1">
      <alignment horizontal="right" indent="1"/>
    </xf>
    <xf numFmtId="0" fontId="5" fillId="7" borderId="0" xfId="0" applyFont="1" applyFill="1" applyBorder="1" applyAlignment="1">
      <alignment horizontal="left" vertical="center" indent="1"/>
    </xf>
    <xf numFmtId="0" fontId="0" fillId="7" borderId="0" xfId="0" applyFill="1" applyBorder="1" applyAlignment="1">
      <alignment horizontal="left" indent="1"/>
    </xf>
    <xf numFmtId="0" fontId="5" fillId="7" borderId="0" xfId="0" applyFont="1" applyFill="1" applyBorder="1" applyAlignment="1">
      <alignment horizontal="right" vertical="top" indent="1"/>
    </xf>
    <xf numFmtId="0" fontId="0" fillId="7" borderId="0" xfId="0" applyFill="1" applyBorder="1" applyAlignment="1">
      <alignment horizontal="right" indent="1"/>
    </xf>
    <xf numFmtId="0" fontId="27" fillId="7" borderId="0" xfId="0" applyFont="1" applyFill="1" applyBorder="1" applyAlignment="1">
      <alignment horizontal="left"/>
    </xf>
    <xf numFmtId="0" fontId="0" fillId="7" borderId="9" xfId="0" applyFill="1" applyBorder="1" applyAlignment="1">
      <alignment vertical="center"/>
    </xf>
    <xf numFmtId="0" fontId="0" fillId="7" borderId="10" xfId="0" applyFill="1" applyBorder="1" applyAlignment="1">
      <alignment vertical="center"/>
    </xf>
    <xf numFmtId="0" fontId="0" fillId="0" borderId="0" xfId="0" applyAlignment="1">
      <alignment vertical="center"/>
    </xf>
    <xf numFmtId="0" fontId="0" fillId="7" borderId="0" xfId="0" applyFill="1" applyBorder="1" applyAlignment="1">
      <alignment horizontal="left" vertical="top" indent="1"/>
    </xf>
    <xf numFmtId="0" fontId="32" fillId="7" borderId="13" xfId="0" applyFont="1" applyFill="1" applyBorder="1" applyAlignment="1">
      <alignment horizontal="left" indent="1"/>
    </xf>
    <xf numFmtId="0" fontId="0" fillId="0" borderId="12" xfId="0" applyBorder="1"/>
    <xf numFmtId="0" fontId="5" fillId="7" borderId="9" xfId="0" applyFont="1" applyFill="1" applyBorder="1"/>
    <xf numFmtId="0" fontId="8" fillId="0" borderId="17" xfId="0" applyFont="1" applyBorder="1" applyAlignment="1">
      <alignment horizontal="center" vertical="top" wrapText="1"/>
    </xf>
    <xf numFmtId="0" fontId="0" fillId="7" borderId="0" xfId="0" applyFill="1" applyBorder="1" applyAlignment="1">
      <alignment horizontal="right" indent="7"/>
    </xf>
    <xf numFmtId="0" fontId="23" fillId="9" borderId="20" xfId="0" applyFont="1" applyFill="1" applyBorder="1" applyAlignment="1">
      <alignment horizontal="center"/>
    </xf>
    <xf numFmtId="0" fontId="23" fillId="9" borderId="20" xfId="0" applyFont="1" applyFill="1" applyBorder="1" applyAlignment="1">
      <alignment horizontal="center" wrapText="1"/>
    </xf>
    <xf numFmtId="0" fontId="0" fillId="9" borderId="21" xfId="0" applyFill="1" applyBorder="1"/>
    <xf numFmtId="0" fontId="0" fillId="9" borderId="0" xfId="0" applyFill="1" applyBorder="1"/>
    <xf numFmtId="0" fontId="0" fillId="9" borderId="22" xfId="0" applyFill="1" applyBorder="1"/>
    <xf numFmtId="0" fontId="7" fillId="0" borderId="0" xfId="0" applyFont="1" applyBorder="1"/>
    <xf numFmtId="0" fontId="0" fillId="7" borderId="0" xfId="0" applyFill="1" applyBorder="1" applyAlignment="1">
      <alignment horizontal="center"/>
    </xf>
    <xf numFmtId="0" fontId="27" fillId="7" borderId="0" xfId="0" applyFont="1" applyFill="1" applyBorder="1" applyAlignment="1">
      <alignment vertical="center"/>
    </xf>
    <xf numFmtId="0" fontId="23" fillId="10" borderId="20" xfId="0" applyFont="1" applyFill="1" applyBorder="1"/>
    <xf numFmtId="0" fontId="0" fillId="10" borderId="22" xfId="0" applyFill="1" applyBorder="1"/>
    <xf numFmtId="0" fontId="5" fillId="10" borderId="22" xfId="0" applyFont="1" applyFill="1" applyBorder="1"/>
    <xf numFmtId="0" fontId="5" fillId="10" borderId="0" xfId="0" applyFont="1" applyFill="1" applyBorder="1"/>
    <xf numFmtId="0" fontId="0" fillId="10" borderId="0" xfId="0" applyFill="1" applyBorder="1" applyAlignment="1">
      <alignment horizontal="left"/>
    </xf>
    <xf numFmtId="0" fontId="0" fillId="10" borderId="0" xfId="0" applyFill="1" applyBorder="1"/>
    <xf numFmtId="0" fontId="32" fillId="7" borderId="13" xfId="0" applyFont="1" applyFill="1" applyBorder="1"/>
    <xf numFmtId="0" fontId="32" fillId="7" borderId="23" xfId="0" applyFont="1" applyFill="1" applyBorder="1" applyAlignment="1"/>
    <xf numFmtId="0" fontId="32" fillId="7" borderId="23" xfId="0" applyFont="1" applyFill="1" applyBorder="1"/>
    <xf numFmtId="0" fontId="0" fillId="7" borderId="23" xfId="0" applyFill="1" applyBorder="1"/>
    <xf numFmtId="0" fontId="0" fillId="0" borderId="0" xfId="0" applyAlignment="1">
      <alignment vertical="top"/>
    </xf>
    <xf numFmtId="0" fontId="0" fillId="7" borderId="12" xfId="0" applyFill="1" applyBorder="1" applyAlignment="1">
      <alignment horizontal="center"/>
    </xf>
    <xf numFmtId="0" fontId="15" fillId="7" borderId="9" xfId="0" applyFont="1" applyFill="1" applyBorder="1"/>
    <xf numFmtId="0" fontId="9" fillId="7" borderId="0" xfId="0" applyFont="1" applyFill="1" applyBorder="1"/>
    <xf numFmtId="0" fontId="15" fillId="7" borderId="0" xfId="0" applyFont="1" applyFill="1" applyBorder="1" applyAlignment="1">
      <alignment horizontal="center"/>
    </xf>
    <xf numFmtId="0" fontId="15" fillId="7" borderId="10" xfId="0" applyFont="1" applyFill="1" applyBorder="1"/>
    <xf numFmtId="0" fontId="5" fillId="7" borderId="0" xfId="0" applyFont="1" applyFill="1" applyBorder="1" applyAlignment="1">
      <alignment horizontal="right"/>
    </xf>
    <xf numFmtId="0" fontId="0" fillId="7" borderId="0" xfId="0" applyFill="1" applyBorder="1" applyAlignment="1">
      <alignment horizontal="left"/>
    </xf>
    <xf numFmtId="0" fontId="5" fillId="7" borderId="0" xfId="0" applyFont="1" applyFill="1" applyBorder="1" applyAlignment="1">
      <alignment horizontal="left"/>
    </xf>
    <xf numFmtId="0" fontId="9" fillId="7" borderId="0" xfId="0" applyFont="1" applyFill="1" applyBorder="1" applyAlignment="1">
      <alignment horizontal="right"/>
    </xf>
    <xf numFmtId="0" fontId="3" fillId="7" borderId="0" xfId="0" quotePrefix="1" applyFont="1" applyFill="1" applyBorder="1"/>
    <xf numFmtId="165" fontId="3" fillId="7" borderId="0" xfId="0" applyNumberFormat="1" applyFont="1" applyFill="1" applyBorder="1" applyAlignment="1">
      <alignment horizontal="left"/>
    </xf>
    <xf numFmtId="0" fontId="3" fillId="7" borderId="0" xfId="0" applyFont="1" applyFill="1" applyBorder="1"/>
    <xf numFmtId="0" fontId="3" fillId="7" borderId="0" xfId="0" applyFont="1" applyFill="1" applyBorder="1" applyAlignment="1">
      <alignment horizontal="center"/>
    </xf>
    <xf numFmtId="0" fontId="5" fillId="7" borderId="0" xfId="0" applyFont="1" applyFill="1" applyBorder="1"/>
    <xf numFmtId="0" fontId="23" fillId="7" borderId="0" xfId="0" applyFont="1" applyFill="1" applyBorder="1"/>
    <xf numFmtId="0" fontId="24" fillId="7" borderId="0" xfId="0" applyFont="1" applyFill="1" applyBorder="1" applyAlignment="1">
      <alignment horizontal="center"/>
    </xf>
    <xf numFmtId="0" fontId="11" fillId="7" borderId="0" xfId="0" applyFont="1" applyFill="1" applyBorder="1" applyAlignment="1">
      <alignment horizontal="center"/>
    </xf>
    <xf numFmtId="0" fontId="11" fillId="7" borderId="0" xfId="0" applyFont="1" applyFill="1" applyBorder="1"/>
    <xf numFmtId="0" fontId="3" fillId="7" borderId="9" xfId="0" applyFont="1" applyFill="1" applyBorder="1"/>
    <xf numFmtId="0" fontId="20" fillId="7" borderId="0" xfId="0" applyFont="1" applyFill="1" applyBorder="1" applyAlignment="1">
      <alignment horizontal="right"/>
    </xf>
    <xf numFmtId="0" fontId="0" fillId="7" borderId="7" xfId="0" applyFill="1" applyBorder="1" applyAlignment="1">
      <alignment horizontal="center"/>
    </xf>
    <xf numFmtId="0" fontId="0" fillId="7" borderId="11" xfId="0" applyFill="1" applyBorder="1" applyAlignment="1">
      <alignment horizontal="center"/>
    </xf>
    <xf numFmtId="0" fontId="24" fillId="7" borderId="13" xfId="0" applyFont="1" applyFill="1" applyBorder="1" applyAlignment="1">
      <alignment horizontal="center"/>
    </xf>
    <xf numFmtId="0" fontId="12" fillId="7" borderId="0" xfId="0" applyFont="1" applyFill="1" applyBorder="1" applyAlignment="1">
      <alignment horizontal="center"/>
    </xf>
    <xf numFmtId="0" fontId="14" fillId="7" borderId="0" xfId="0" applyFont="1" applyFill="1" applyBorder="1" applyAlignment="1">
      <alignment horizontal="center"/>
    </xf>
    <xf numFmtId="0" fontId="13" fillId="7" borderId="0" xfId="0" applyFont="1" applyFill="1" applyBorder="1" applyAlignment="1">
      <alignment horizontal="center"/>
    </xf>
    <xf numFmtId="0" fontId="14" fillId="7" borderId="0" xfId="0" applyFont="1" applyFill="1" applyBorder="1"/>
    <xf numFmtId="0" fontId="3" fillId="7" borderId="10" xfId="0" applyFont="1" applyFill="1" applyBorder="1"/>
    <xf numFmtId="0" fontId="0" fillId="7" borderId="0" xfId="0" applyFill="1" applyBorder="1" applyAlignment="1">
      <alignment horizontal="right"/>
    </xf>
    <xf numFmtId="0" fontId="0" fillId="7" borderId="3" xfId="0" applyFill="1" applyBorder="1" applyAlignment="1">
      <alignment horizontal="center"/>
    </xf>
    <xf numFmtId="0" fontId="0" fillId="7" borderId="9" xfId="0" applyFill="1" applyBorder="1" applyAlignment="1">
      <alignment horizontal="center"/>
    </xf>
    <xf numFmtId="0" fontId="0" fillId="7" borderId="5" xfId="0" applyFill="1" applyBorder="1" applyAlignment="1">
      <alignment horizontal="center"/>
    </xf>
    <xf numFmtId="0" fontId="0" fillId="7" borderId="8" xfId="0" applyFill="1" applyBorder="1" applyAlignment="1">
      <alignment horizontal="center"/>
    </xf>
    <xf numFmtId="0" fontId="0" fillId="7" borderId="13" xfId="0" applyFill="1" applyBorder="1" applyAlignment="1">
      <alignment horizontal="center"/>
    </xf>
    <xf numFmtId="0" fontId="0" fillId="7" borderId="4" xfId="0" applyFill="1" applyBorder="1" applyAlignment="1">
      <alignment horizontal="center"/>
    </xf>
    <xf numFmtId="0" fontId="0" fillId="7" borderId="10" xfId="0" applyFill="1" applyBorder="1" applyAlignment="1">
      <alignment horizontal="center"/>
    </xf>
    <xf numFmtId="0" fontId="24" fillId="7" borderId="6" xfId="0" applyFont="1" applyFill="1" applyBorder="1" applyAlignment="1">
      <alignment horizontal="left"/>
    </xf>
    <xf numFmtId="0" fontId="21" fillId="7" borderId="0" xfId="0" applyFont="1" applyFill="1" applyBorder="1" applyAlignment="1">
      <alignment horizontal="center"/>
    </xf>
    <xf numFmtId="165" fontId="3" fillId="7" borderId="0" xfId="0" applyNumberFormat="1" applyFont="1" applyFill="1" applyBorder="1" applyAlignment="1">
      <alignment horizontal="center"/>
    </xf>
    <xf numFmtId="0" fontId="11" fillId="7" borderId="3" xfId="0" applyFont="1" applyFill="1" applyBorder="1" applyAlignment="1">
      <alignment horizontal="center"/>
    </xf>
    <xf numFmtId="0" fontId="11" fillId="7" borderId="12" xfId="0" applyFont="1" applyFill="1" applyBorder="1" applyAlignment="1">
      <alignment horizontal="center"/>
    </xf>
    <xf numFmtId="0" fontId="13" fillId="7" borderId="4" xfId="0" applyFont="1" applyFill="1" applyBorder="1" applyAlignment="1">
      <alignment horizontal="center"/>
    </xf>
    <xf numFmtId="0" fontId="11" fillId="7" borderId="9" xfId="0" applyFont="1" applyFill="1" applyBorder="1" applyAlignment="1">
      <alignment horizontal="center"/>
    </xf>
    <xf numFmtId="0" fontId="13" fillId="7" borderId="10" xfId="0" applyFont="1" applyFill="1" applyBorder="1" applyAlignment="1">
      <alignment horizontal="center"/>
    </xf>
    <xf numFmtId="0" fontId="11" fillId="7" borderId="5" xfId="0" applyFont="1" applyFill="1" applyBorder="1" applyAlignment="1">
      <alignment horizontal="center"/>
    </xf>
    <xf numFmtId="0" fontId="11" fillId="7" borderId="13" xfId="0" applyFont="1" applyFill="1" applyBorder="1" applyAlignment="1">
      <alignment horizontal="center"/>
    </xf>
    <xf numFmtId="0" fontId="13" fillId="7" borderId="6" xfId="0" applyFont="1" applyFill="1" applyBorder="1" applyAlignment="1">
      <alignment horizontal="center"/>
    </xf>
    <xf numFmtId="0" fontId="0" fillId="7" borderId="6" xfId="0" applyFill="1" applyBorder="1" applyAlignment="1">
      <alignment horizontal="center"/>
    </xf>
    <xf numFmtId="0" fontId="10" fillId="7" borderId="0" xfId="0" quotePrefix="1" applyFont="1" applyFill="1" applyBorder="1"/>
    <xf numFmtId="0" fontId="3" fillId="7" borderId="0" xfId="0" applyFont="1" applyFill="1" applyBorder="1" applyAlignment="1">
      <alignment horizontal="right"/>
    </xf>
    <xf numFmtId="0" fontId="14" fillId="7" borderId="0" xfId="0" applyFont="1" applyFill="1" applyBorder="1" applyAlignment="1">
      <alignment horizontal="left"/>
    </xf>
    <xf numFmtId="0" fontId="21" fillId="7" borderId="0" xfId="0" applyFont="1" applyFill="1" applyBorder="1" applyAlignment="1">
      <alignment horizontal="right"/>
    </xf>
    <xf numFmtId="0" fontId="23" fillId="10" borderId="24" xfId="0" applyFont="1" applyFill="1" applyBorder="1" applyAlignment="1">
      <alignment horizontal="right" indent="1"/>
    </xf>
    <xf numFmtId="0" fontId="0" fillId="10" borderId="25" xfId="0" applyFill="1" applyBorder="1" applyAlignment="1">
      <alignment horizontal="right" indent="1"/>
    </xf>
    <xf numFmtId="0" fontId="0" fillId="10" borderId="26" xfId="0" applyFill="1" applyBorder="1" applyAlignment="1">
      <alignment horizontal="right" indent="1"/>
    </xf>
    <xf numFmtId="0" fontId="23" fillId="10" borderId="27" xfId="0" applyFont="1" applyFill="1" applyBorder="1"/>
    <xf numFmtId="0" fontId="0" fillId="10" borderId="16" xfId="0" applyFill="1" applyBorder="1"/>
    <xf numFmtId="0" fontId="0" fillId="10" borderId="17" xfId="0" applyFill="1" applyBorder="1"/>
    <xf numFmtId="0" fontId="5" fillId="10" borderId="16" xfId="0" applyFont="1" applyFill="1" applyBorder="1"/>
    <xf numFmtId="0" fontId="0" fillId="10" borderId="16" xfId="0" applyFill="1" applyBorder="1" applyAlignment="1">
      <alignment horizontal="left"/>
    </xf>
    <xf numFmtId="0" fontId="5" fillId="10" borderId="17" xfId="0" applyFont="1" applyFill="1" applyBorder="1"/>
    <xf numFmtId="0" fontId="5" fillId="10" borderId="25" xfId="0" applyFont="1" applyFill="1" applyBorder="1" applyAlignment="1">
      <alignment horizontal="right" indent="1"/>
    </xf>
    <xf numFmtId="0" fontId="5" fillId="9" borderId="24" xfId="0" applyFont="1" applyFill="1" applyBorder="1" applyAlignment="1">
      <alignment horizontal="left" indent="1"/>
    </xf>
    <xf numFmtId="0" fontId="5" fillId="9" borderId="28" xfId="0" applyFont="1" applyFill="1" applyBorder="1" applyAlignment="1">
      <alignment horizontal="right" indent="1"/>
    </xf>
    <xf numFmtId="0" fontId="5" fillId="9" borderId="25" xfId="0" applyFont="1" applyFill="1" applyBorder="1" applyAlignment="1">
      <alignment horizontal="right" indent="1"/>
    </xf>
    <xf numFmtId="0" fontId="27" fillId="9" borderId="25" xfId="0" applyFont="1" applyFill="1" applyBorder="1" applyAlignment="1">
      <alignment horizontal="right" indent="1"/>
    </xf>
    <xf numFmtId="0" fontId="5" fillId="9" borderId="26" xfId="0" applyFont="1" applyFill="1" applyBorder="1" applyAlignment="1">
      <alignment horizontal="right" indent="1"/>
    </xf>
    <xf numFmtId="0" fontId="23" fillId="9" borderId="27" xfId="0" applyFont="1" applyFill="1" applyBorder="1" applyAlignment="1">
      <alignment horizontal="center" wrapText="1"/>
    </xf>
    <xf numFmtId="0" fontId="27" fillId="7" borderId="0" xfId="0" applyFont="1" applyFill="1" applyBorder="1" applyAlignment="1">
      <alignment horizontal="left" indent="1"/>
    </xf>
    <xf numFmtId="0" fontId="27" fillId="7" borderId="0" xfId="0" applyFont="1" applyFill="1" applyBorder="1" applyAlignment="1">
      <alignment horizontal="left" wrapText="1" indent="1"/>
    </xf>
    <xf numFmtId="0" fontId="0" fillId="7" borderId="9" xfId="0" applyFill="1" applyBorder="1" applyAlignment="1">
      <alignment horizontal="left" vertical="center" indent="1"/>
    </xf>
    <xf numFmtId="0" fontId="0" fillId="7" borderId="10" xfId="0" applyFill="1" applyBorder="1" applyAlignment="1">
      <alignment horizontal="left" vertical="center" indent="1"/>
    </xf>
    <xf numFmtId="0" fontId="0" fillId="0" borderId="0" xfId="0" applyAlignment="1">
      <alignment horizontal="left" vertical="center" indent="1"/>
    </xf>
    <xf numFmtId="0" fontId="38" fillId="7" borderId="0" xfId="0" applyFont="1" applyFill="1" applyBorder="1" applyAlignment="1">
      <alignment horizontal="left" vertical="center" indent="1"/>
    </xf>
    <xf numFmtId="0" fontId="29" fillId="7" borderId="0" xfId="0" applyFont="1" applyFill="1" applyBorder="1" applyAlignment="1">
      <alignment horizontal="left" vertical="center" wrapText="1" indent="1"/>
    </xf>
    <xf numFmtId="0" fontId="38" fillId="7" borderId="30" xfId="0" applyFont="1" applyFill="1" applyBorder="1" applyAlignment="1">
      <alignment horizontal="center" vertical="center"/>
    </xf>
    <xf numFmtId="0" fontId="35" fillId="0" borderId="0" xfId="0" applyFont="1"/>
    <xf numFmtId="0" fontId="38" fillId="12" borderId="1" xfId="1" applyFont="1" applyFill="1" applyBorder="1" applyAlignment="1" applyProtection="1">
      <alignment horizontal="center" vertical="center"/>
    </xf>
    <xf numFmtId="0" fontId="38" fillId="12" borderId="1" xfId="1" applyFont="1" applyFill="1" applyBorder="1" applyAlignment="1" applyProtection="1">
      <alignment horizontal="center" vertical="center" wrapText="1"/>
    </xf>
    <xf numFmtId="0" fontId="0" fillId="0" borderId="0" xfId="0" applyFill="1" applyBorder="1" applyAlignment="1">
      <alignment horizontal="center"/>
    </xf>
    <xf numFmtId="0" fontId="5" fillId="7" borderId="0" xfId="0" applyFont="1" applyFill="1" applyBorder="1" applyAlignment="1">
      <alignment horizontal="right" vertical="center" wrapText="1" indent="1"/>
    </xf>
    <xf numFmtId="0" fontId="16" fillId="0" borderId="0" xfId="1" applyAlignment="1" applyProtection="1"/>
    <xf numFmtId="0" fontId="5" fillId="0" borderId="0" xfId="0" applyFont="1" applyFill="1" applyBorder="1" applyAlignment="1">
      <alignment horizontal="center"/>
    </xf>
    <xf numFmtId="0" fontId="5" fillId="0" borderId="0" xfId="0" applyFont="1" applyBorder="1" applyAlignment="1">
      <alignment horizontal="center"/>
    </xf>
    <xf numFmtId="0" fontId="5" fillId="8" borderId="1" xfId="0" applyFont="1" applyFill="1" applyBorder="1" applyAlignment="1">
      <alignment horizontal="right" indent="1"/>
    </xf>
    <xf numFmtId="0" fontId="41" fillId="7" borderId="10" xfId="0" applyFont="1" applyFill="1" applyBorder="1"/>
    <xf numFmtId="0" fontId="40" fillId="7" borderId="0" xfId="0" applyFont="1" applyFill="1" applyBorder="1" applyAlignment="1">
      <alignment horizontal="right" vertical="center" indent="1"/>
    </xf>
    <xf numFmtId="0" fontId="39" fillId="7" borderId="0" xfId="0" applyFont="1" applyFill="1" applyBorder="1" applyAlignment="1">
      <alignment horizontal="right" vertical="center" indent="1"/>
    </xf>
    <xf numFmtId="0" fontId="39" fillId="0" borderId="0" xfId="0" applyFont="1" applyAlignment="1">
      <alignment horizontal="right" vertical="center" indent="1"/>
    </xf>
    <xf numFmtId="0" fontId="5" fillId="0" borderId="0" xfId="0" applyFont="1" applyAlignment="1">
      <alignment horizontal="right" vertical="center" indent="1"/>
    </xf>
    <xf numFmtId="0" fontId="5" fillId="7" borderId="0" xfId="0" applyFont="1" applyFill="1" applyBorder="1" applyAlignment="1">
      <alignment horizontal="left" vertical="center"/>
    </xf>
    <xf numFmtId="0" fontId="0" fillId="9" borderId="0" xfId="0" applyFill="1" applyBorder="1" applyAlignment="1">
      <alignment horizontal="center"/>
    </xf>
    <xf numFmtId="0" fontId="0" fillId="9" borderId="22" xfId="0" applyFill="1" applyBorder="1" applyAlignment="1">
      <alignment horizontal="center"/>
    </xf>
    <xf numFmtId="0" fontId="38" fillId="7" borderId="0" xfId="0" applyFont="1" applyFill="1" applyBorder="1"/>
    <xf numFmtId="0" fontId="0" fillId="7" borderId="12" xfId="0" applyFill="1" applyBorder="1" applyAlignment="1">
      <alignment horizontal="center"/>
    </xf>
    <xf numFmtId="0" fontId="27" fillId="7" borderId="0" xfId="0" applyFont="1" applyFill="1" applyBorder="1" applyAlignment="1">
      <alignment horizontal="left" vertical="center" wrapText="1" indent="1"/>
    </xf>
    <xf numFmtId="0" fontId="0" fillId="7" borderId="0" xfId="0" applyFill="1" applyBorder="1" applyAlignment="1">
      <alignment horizontal="center"/>
    </xf>
    <xf numFmtId="0" fontId="29" fillId="7" borderId="0" xfId="0" quotePrefix="1" applyFont="1" applyFill="1" applyBorder="1" applyAlignment="1">
      <alignment horizontal="left" wrapText="1"/>
    </xf>
    <xf numFmtId="0" fontId="27" fillId="7" borderId="0" xfId="0" applyFont="1" applyFill="1" applyBorder="1" applyAlignment="1">
      <alignment horizontal="left" vertical="center" wrapText="1"/>
    </xf>
    <xf numFmtId="0" fontId="29" fillId="7" borderId="0" xfId="0" quotePrefix="1" applyFont="1" applyFill="1" applyBorder="1" applyAlignment="1">
      <alignment horizontal="left"/>
    </xf>
    <xf numFmtId="0" fontId="0" fillId="7" borderId="10" xfId="0" applyFill="1" applyBorder="1" applyAlignment="1">
      <alignment horizontal="left"/>
    </xf>
    <xf numFmtId="0" fontId="0" fillId="7" borderId="0" xfId="0" applyFill="1" applyBorder="1" applyAlignment="1"/>
    <xf numFmtId="0" fontId="37" fillId="7" borderId="4" xfId="0" applyFont="1" applyFill="1" applyBorder="1" applyAlignment="1">
      <alignment horizontal="right" indent="1"/>
    </xf>
    <xf numFmtId="0" fontId="0" fillId="7" borderId="12" xfId="0" applyFill="1" applyBorder="1" applyAlignment="1">
      <alignment horizontal="center"/>
    </xf>
    <xf numFmtId="0" fontId="0" fillId="7" borderId="0" xfId="0" applyFill="1" applyBorder="1" applyAlignment="1">
      <alignment horizontal="center"/>
    </xf>
    <xf numFmtId="0" fontId="11" fillId="13" borderId="0" xfId="0" applyFont="1" applyFill="1" applyBorder="1" applyAlignment="1">
      <alignment horizontal="center"/>
    </xf>
    <xf numFmtId="0" fontId="11" fillId="13" borderId="0" xfId="0" applyFont="1" applyFill="1" applyBorder="1"/>
    <xf numFmtId="0" fontId="12" fillId="13" borderId="0" xfId="0" applyFont="1" applyFill="1" applyBorder="1" applyAlignment="1">
      <alignment horizontal="center"/>
    </xf>
    <xf numFmtId="0" fontId="14" fillId="13" borderId="0" xfId="0" applyFont="1" applyFill="1" applyBorder="1" applyAlignment="1">
      <alignment horizontal="center"/>
    </xf>
    <xf numFmtId="0" fontId="13" fillId="13" borderId="0" xfId="0" applyFont="1" applyFill="1" applyBorder="1" applyAlignment="1">
      <alignment horizontal="center"/>
    </xf>
    <xf numFmtId="0" fontId="14" fillId="13" borderId="0" xfId="0" applyFont="1" applyFill="1" applyBorder="1"/>
    <xf numFmtId="0" fontId="11" fillId="13" borderId="3" xfId="0" applyFont="1" applyFill="1" applyBorder="1" applyAlignment="1">
      <alignment horizontal="center"/>
    </xf>
    <xf numFmtId="0" fontId="11" fillId="13" borderId="12" xfId="0" applyFont="1" applyFill="1" applyBorder="1" applyAlignment="1">
      <alignment horizontal="center"/>
    </xf>
    <xf numFmtId="0" fontId="13" fillId="13" borderId="4" xfId="0" applyFont="1" applyFill="1" applyBorder="1" applyAlignment="1">
      <alignment horizontal="center"/>
    </xf>
    <xf numFmtId="0" fontId="11" fillId="13" borderId="9" xfId="0" applyFont="1" applyFill="1" applyBorder="1" applyAlignment="1">
      <alignment horizontal="center"/>
    </xf>
    <xf numFmtId="0" fontId="13" fillId="13" borderId="10" xfId="0" applyFont="1" applyFill="1" applyBorder="1" applyAlignment="1">
      <alignment horizontal="center"/>
    </xf>
    <xf numFmtId="0" fontId="11" fillId="13" borderId="5" xfId="0" applyFont="1" applyFill="1" applyBorder="1" applyAlignment="1">
      <alignment horizontal="center"/>
    </xf>
    <xf numFmtId="0" fontId="11" fillId="13" borderId="13" xfId="0" applyFont="1" applyFill="1" applyBorder="1" applyAlignment="1">
      <alignment horizontal="center"/>
    </xf>
    <xf numFmtId="0" fontId="13" fillId="13" borderId="6" xfId="0" applyFont="1" applyFill="1" applyBorder="1" applyAlignment="1">
      <alignment horizontal="center"/>
    </xf>
    <xf numFmtId="0" fontId="21" fillId="13" borderId="0" xfId="0" applyFont="1" applyFill="1" applyBorder="1" applyAlignment="1">
      <alignment horizontal="center"/>
    </xf>
    <xf numFmtId="0" fontId="0" fillId="7" borderId="12" xfId="0" quotePrefix="1" applyFill="1" applyBorder="1"/>
    <xf numFmtId="0" fontId="15" fillId="7" borderId="12" xfId="0" applyFont="1" applyFill="1" applyBorder="1"/>
    <xf numFmtId="0" fontId="37" fillId="7" borderId="0" xfId="0" applyFont="1" applyFill="1" applyBorder="1" applyAlignment="1">
      <alignment horizontal="right"/>
    </xf>
    <xf numFmtId="0" fontId="15" fillId="0" borderId="13" xfId="0" applyFont="1" applyBorder="1"/>
    <xf numFmtId="0" fontId="24" fillId="7" borderId="13" xfId="0" applyFont="1" applyFill="1" applyBorder="1" applyAlignment="1">
      <alignment horizontal="center" vertical="top"/>
    </xf>
    <xf numFmtId="0" fontId="25" fillId="7" borderId="13" xfId="0" applyFont="1" applyFill="1" applyBorder="1" applyAlignment="1">
      <alignment horizontal="center" vertical="center"/>
    </xf>
    <xf numFmtId="0" fontId="0" fillId="7" borderId="0" xfId="0" applyFill="1" applyBorder="1" applyAlignment="1">
      <alignment horizontal="center"/>
    </xf>
    <xf numFmtId="0" fontId="24" fillId="7" borderId="0" xfId="0" applyFont="1" applyFill="1" applyBorder="1" applyAlignment="1">
      <alignment horizontal="center" vertical="top"/>
    </xf>
    <xf numFmtId="0" fontId="5" fillId="7" borderId="0" xfId="0" applyFont="1" applyFill="1" applyBorder="1" applyAlignment="1">
      <alignment horizontal="center"/>
    </xf>
    <xf numFmtId="0" fontId="20" fillId="7" borderId="0" xfId="0" applyFont="1" applyFill="1" applyBorder="1" applyAlignment="1">
      <alignment horizontal="left"/>
    </xf>
    <xf numFmtId="0" fontId="0" fillId="0" borderId="10" xfId="0" applyBorder="1"/>
    <xf numFmtId="0" fontId="44" fillId="7" borderId="0" xfId="0" applyFont="1" applyFill="1" applyBorder="1" applyAlignment="1">
      <alignment horizontal="center" vertical="top"/>
    </xf>
    <xf numFmtId="0" fontId="29" fillId="7" borderId="0" xfId="0" applyFont="1" applyFill="1" applyBorder="1" applyAlignment="1">
      <alignment horizontal="left" vertical="center" wrapText="1"/>
    </xf>
    <xf numFmtId="0" fontId="29" fillId="7" borderId="0" xfId="0" applyFont="1" applyFill="1" applyBorder="1" applyAlignment="1">
      <alignment horizontal="left" vertical="center" wrapText="1"/>
    </xf>
    <xf numFmtId="0" fontId="27" fillId="7" borderId="0" xfId="0" applyFont="1" applyFill="1" applyBorder="1" applyAlignment="1">
      <alignment horizontal="left" vertical="center" wrapText="1" indent="1"/>
    </xf>
    <xf numFmtId="0" fontId="45" fillId="7" borderId="0" xfId="0" applyFont="1" applyFill="1" applyBorder="1"/>
    <xf numFmtId="0" fontId="46" fillId="7" borderId="0" xfId="0" applyFont="1" applyFill="1" applyBorder="1"/>
    <xf numFmtId="0" fontId="5" fillId="7" borderId="0" xfId="0" applyFont="1" applyFill="1" applyBorder="1" applyAlignment="1">
      <alignment wrapText="1"/>
    </xf>
    <xf numFmtId="0" fontId="5" fillId="0" borderId="0" xfId="0" applyFont="1" applyAlignment="1">
      <alignment wrapText="1"/>
    </xf>
    <xf numFmtId="0" fontId="46" fillId="7" borderId="0" xfId="0" applyFont="1" applyFill="1" applyBorder="1" applyAlignment="1">
      <alignment horizontal="left" vertical="center" wrapText="1"/>
    </xf>
    <xf numFmtId="0" fontId="29" fillId="12" borderId="1" xfId="0" applyFont="1" applyFill="1" applyBorder="1" applyAlignment="1">
      <alignment horizontal="left" vertical="center" wrapText="1"/>
    </xf>
    <xf numFmtId="0" fontId="29" fillId="8" borderId="1" xfId="0" applyFont="1" applyFill="1" applyBorder="1" applyAlignment="1">
      <alignment horizontal="left" vertical="center" wrapText="1"/>
    </xf>
    <xf numFmtId="0" fontId="29" fillId="7" borderId="22" xfId="0" applyFont="1" applyFill="1" applyBorder="1" applyAlignment="1">
      <alignment vertical="center" wrapText="1"/>
    </xf>
    <xf numFmtId="0" fontId="27" fillId="7" borderId="22" xfId="0" applyFont="1" applyFill="1" applyBorder="1" applyAlignment="1">
      <alignment horizontal="left" vertical="center" wrapText="1"/>
    </xf>
    <xf numFmtId="0" fontId="0" fillId="9" borderId="16" xfId="0" applyFill="1" applyBorder="1" applyAlignment="1">
      <alignment horizontal="center"/>
    </xf>
    <xf numFmtId="0" fontId="5" fillId="7" borderId="0" xfId="0" applyFont="1" applyFill="1" applyBorder="1" applyAlignment="1">
      <alignment horizontal="left" vertical="center" indent="2"/>
    </xf>
    <xf numFmtId="0" fontId="5" fillId="7" borderId="0" xfId="0" applyFont="1" applyFill="1" applyBorder="1" applyAlignment="1">
      <alignment horizontal="left" indent="1"/>
    </xf>
    <xf numFmtId="0" fontId="5" fillId="7" borderId="0" xfId="0" applyFont="1" applyFill="1" applyBorder="1" applyAlignment="1">
      <alignment horizontal="right" indent="1"/>
    </xf>
    <xf numFmtId="0" fontId="5" fillId="8" borderId="1" xfId="0" applyFont="1" applyFill="1" applyBorder="1" applyAlignment="1">
      <alignment horizontal="right" vertical="top" wrapText="1" indent="1"/>
    </xf>
    <xf numFmtId="0" fontId="5" fillId="8" borderId="19" xfId="0" applyFont="1" applyFill="1" applyBorder="1" applyAlignment="1">
      <alignment horizontal="left" indent="1"/>
    </xf>
    <xf numFmtId="0" fontId="23" fillId="7" borderId="0" xfId="0" applyFont="1" applyFill="1" applyBorder="1" applyAlignment="1">
      <alignment vertical="top" wrapText="1"/>
    </xf>
    <xf numFmtId="0" fontId="0" fillId="7" borderId="30" xfId="0" applyFill="1" applyBorder="1"/>
    <xf numFmtId="0" fontId="23" fillId="7" borderId="0" xfId="0" applyFont="1" applyFill="1" applyBorder="1" applyAlignment="1">
      <alignment horizontal="left" vertical="top" wrapText="1" indent="1"/>
    </xf>
    <xf numFmtId="16" fontId="5" fillId="0" borderId="0" xfId="0" applyNumberFormat="1" applyFont="1"/>
    <xf numFmtId="0" fontId="0" fillId="0" borderId="0" xfId="0" applyNumberFormat="1"/>
    <xf numFmtId="0" fontId="23" fillId="7" borderId="25" xfId="0" applyFont="1" applyFill="1" applyBorder="1" applyAlignment="1">
      <alignment horizontal="left" vertical="top" wrapText="1" indent="1"/>
    </xf>
    <xf numFmtId="0" fontId="23" fillId="7" borderId="16" xfId="0" applyFont="1" applyFill="1" applyBorder="1" applyAlignment="1">
      <alignment horizontal="left" vertical="top" wrapText="1" indent="1"/>
    </xf>
    <xf numFmtId="0" fontId="23" fillId="7" borderId="25" xfId="0" applyFont="1" applyFill="1" applyBorder="1" applyAlignment="1">
      <alignment vertical="top" wrapText="1"/>
    </xf>
    <xf numFmtId="0" fontId="23" fillId="7" borderId="16" xfId="0" applyFont="1" applyFill="1" applyBorder="1" applyAlignment="1">
      <alignment vertical="top" wrapText="1"/>
    </xf>
    <xf numFmtId="0" fontId="5" fillId="7" borderId="31" xfId="0" applyFont="1" applyFill="1" applyBorder="1" applyAlignment="1">
      <alignment horizontal="right" vertical="top" wrapText="1" indent="1"/>
    </xf>
    <xf numFmtId="0" fontId="5" fillId="7" borderId="15" xfId="0" applyFont="1" applyFill="1" applyBorder="1" applyAlignment="1">
      <alignment horizontal="right" indent="1"/>
    </xf>
    <xf numFmtId="0" fontId="23" fillId="9" borderId="0" xfId="0" applyFont="1" applyFill="1" applyBorder="1" applyAlignment="1">
      <alignment horizontal="center"/>
    </xf>
    <xf numFmtId="0" fontId="23" fillId="9" borderId="29" xfId="0" applyFont="1" applyFill="1" applyBorder="1" applyAlignment="1">
      <alignment horizontal="center"/>
    </xf>
    <xf numFmtId="0" fontId="23" fillId="9" borderId="16" xfId="0" applyFont="1" applyFill="1" applyBorder="1" applyAlignment="1">
      <alignment horizontal="center"/>
    </xf>
    <xf numFmtId="0" fontId="23" fillId="9" borderId="17" xfId="0" applyFont="1" applyFill="1" applyBorder="1" applyAlignment="1">
      <alignment horizontal="center"/>
    </xf>
    <xf numFmtId="0" fontId="0" fillId="7" borderId="0" xfId="0" applyFill="1" applyBorder="1" applyAlignment="1">
      <alignment horizontal="center"/>
    </xf>
    <xf numFmtId="0" fontId="47" fillId="0" borderId="13" xfId="0" applyFont="1" applyBorder="1"/>
    <xf numFmtId="0" fontId="47" fillId="0" borderId="0" xfId="0" applyFont="1" applyBorder="1"/>
    <xf numFmtId="0" fontId="47" fillId="0" borderId="0" xfId="0" applyFont="1"/>
    <xf numFmtId="0" fontId="47" fillId="0" borderId="20" xfId="0" applyFont="1" applyBorder="1"/>
    <xf numFmtId="0" fontId="47" fillId="0" borderId="22" xfId="0" applyFont="1" applyBorder="1"/>
    <xf numFmtId="0" fontId="47" fillId="0" borderId="0" xfId="0" applyFont="1" applyFill="1" applyBorder="1" applyAlignment="1">
      <alignment horizontal="left"/>
    </xf>
    <xf numFmtId="0" fontId="47" fillId="0" borderId="0" xfId="0" applyFont="1" applyAlignment="1">
      <alignment horizontal="right"/>
    </xf>
    <xf numFmtId="0" fontId="47" fillId="0" borderId="22" xfId="0" applyFont="1" applyFill="1" applyBorder="1" applyAlignment="1">
      <alignment horizontal="left"/>
    </xf>
    <xf numFmtId="0" fontId="47" fillId="0" borderId="22" xfId="0" applyFont="1" applyBorder="1" applyAlignment="1">
      <alignment horizontal="right"/>
    </xf>
    <xf numFmtId="0" fontId="47" fillId="0" borderId="0" xfId="0" applyFont="1" applyBorder="1" applyAlignment="1">
      <alignment horizontal="center"/>
    </xf>
    <xf numFmtId="0" fontId="47" fillId="0" borderId="22" xfId="0" applyFont="1" applyBorder="1" applyAlignment="1">
      <alignment horizontal="center"/>
    </xf>
    <xf numFmtId="0" fontId="48" fillId="0" borderId="13" xfId="0" applyFont="1" applyBorder="1"/>
    <xf numFmtId="0" fontId="47" fillId="0" borderId="20" xfId="0" applyFont="1" applyBorder="1" applyAlignment="1">
      <alignment horizontal="center"/>
    </xf>
    <xf numFmtId="0" fontId="49" fillId="0" borderId="0" xfId="0" applyFont="1" applyBorder="1"/>
    <xf numFmtId="0" fontId="47" fillId="0" borderId="0" xfId="0" applyFont="1" applyFill="1" applyBorder="1"/>
    <xf numFmtId="0" fontId="47" fillId="0" borderId="0" xfId="0" applyFont="1" applyFill="1" applyBorder="1" applyAlignment="1">
      <alignment horizontal="center"/>
    </xf>
    <xf numFmtId="0" fontId="47" fillId="0" borderId="22" xfId="0" applyFont="1" applyFill="1" applyBorder="1"/>
    <xf numFmtId="0" fontId="47" fillId="0" borderId="0" xfId="0" applyFont="1" applyBorder="1" applyAlignment="1">
      <alignment horizontal="left"/>
    </xf>
    <xf numFmtId="0" fontId="47" fillId="0" borderId="0" xfId="0" applyFont="1" applyFill="1" applyBorder="1" applyAlignment="1">
      <alignment horizontal="right"/>
    </xf>
    <xf numFmtId="0" fontId="29" fillId="7" borderId="0" xfId="0" applyFont="1" applyFill="1" applyBorder="1" applyAlignment="1">
      <alignment horizontal="center" vertical="center"/>
    </xf>
    <xf numFmtId="0" fontId="3" fillId="7" borderId="0" xfId="0" applyFont="1" applyFill="1" applyBorder="1" applyAlignment="1">
      <alignment horizontal="left" indent="1"/>
    </xf>
    <xf numFmtId="0" fontId="5" fillId="8" borderId="1" xfId="0" applyFont="1" applyFill="1" applyBorder="1" applyAlignment="1">
      <alignment horizontal="center" wrapText="1"/>
    </xf>
    <xf numFmtId="0" fontId="5" fillId="8" borderId="1" xfId="0" applyFont="1" applyFill="1" applyBorder="1" applyAlignment="1">
      <alignment horizontal="center"/>
    </xf>
    <xf numFmtId="0" fontId="5" fillId="7" borderId="1" xfId="0" applyFont="1" applyFill="1" applyBorder="1" applyAlignment="1">
      <alignment horizontal="center"/>
    </xf>
    <xf numFmtId="0" fontId="0" fillId="7" borderId="15" xfId="0" applyFill="1" applyBorder="1" applyAlignment="1">
      <alignment horizontal="center"/>
    </xf>
    <xf numFmtId="0" fontId="50" fillId="7" borderId="0" xfId="0" applyFont="1" applyFill="1" applyBorder="1" applyAlignment="1">
      <alignment horizontal="center"/>
    </xf>
    <xf numFmtId="0" fontId="50" fillId="7" borderId="31" xfId="0" applyFont="1" applyFill="1" applyBorder="1" applyAlignment="1">
      <alignment horizontal="center"/>
    </xf>
    <xf numFmtId="0" fontId="0" fillId="0" borderId="0" xfId="0" applyAlignment="1">
      <alignment wrapText="1"/>
    </xf>
    <xf numFmtId="0" fontId="0" fillId="0" borderId="0" xfId="0" applyAlignment="1">
      <alignment vertical="center" wrapText="1"/>
    </xf>
    <xf numFmtId="0" fontId="3" fillId="0" borderId="0" xfId="0" applyFont="1"/>
    <xf numFmtId="0" fontId="3" fillId="0" borderId="0" xfId="0" applyFont="1" applyAlignment="1">
      <alignment wrapText="1"/>
    </xf>
    <xf numFmtId="0" fontId="0" fillId="7" borderId="12" xfId="0" applyFill="1" applyBorder="1" applyAlignment="1">
      <alignment horizontal="center"/>
    </xf>
    <xf numFmtId="0" fontId="25" fillId="11" borderId="19" xfId="0" applyFont="1" applyFill="1" applyBorder="1" applyAlignment="1">
      <alignment horizontal="center" vertical="center" wrapText="1"/>
    </xf>
    <xf numFmtId="0" fontId="25" fillId="11" borderId="30" xfId="0" applyFont="1" applyFill="1" applyBorder="1" applyAlignment="1">
      <alignment horizontal="center" vertical="center" wrapText="1"/>
    </xf>
    <xf numFmtId="0" fontId="25" fillId="11" borderId="2" xfId="0" applyFont="1" applyFill="1" applyBorder="1" applyAlignment="1">
      <alignment horizontal="center" vertical="center" wrapText="1"/>
    </xf>
    <xf numFmtId="0" fontId="29" fillId="7" borderId="0" xfId="0" applyFont="1" applyFill="1" applyBorder="1" applyAlignment="1">
      <alignment horizontal="left" vertical="top" wrapText="1"/>
    </xf>
    <xf numFmtId="0" fontId="27" fillId="7" borderId="0" xfId="0" applyFont="1" applyFill="1" applyBorder="1" applyAlignment="1">
      <alignment horizontal="left" vertical="center" wrapText="1" indent="1"/>
    </xf>
    <xf numFmtId="0" fontId="27" fillId="7" borderId="25" xfId="0" applyFont="1" applyFill="1" applyBorder="1" applyAlignment="1">
      <alignment horizontal="left" vertical="center" wrapText="1" indent="1"/>
    </xf>
    <xf numFmtId="0" fontId="27" fillId="7" borderId="21" xfId="0" applyFont="1" applyFill="1" applyBorder="1" applyAlignment="1">
      <alignment horizontal="left" vertical="center" wrapText="1" indent="1"/>
    </xf>
    <xf numFmtId="0" fontId="27" fillId="7" borderId="22" xfId="0" applyFont="1" applyFill="1" applyBorder="1" applyAlignment="1">
      <alignment horizontal="left" vertical="center" wrapText="1" indent="1"/>
    </xf>
    <xf numFmtId="0" fontId="46" fillId="7" borderId="0" xfId="0" applyFont="1" applyFill="1" applyBorder="1" applyAlignment="1">
      <alignment horizontal="left"/>
    </xf>
    <xf numFmtId="0" fontId="46" fillId="7" borderId="0" xfId="0" applyFont="1" applyFill="1" applyBorder="1" applyAlignment="1">
      <alignment horizontal="left" vertical="center" wrapText="1"/>
    </xf>
    <xf numFmtId="0" fontId="27" fillId="7" borderId="0" xfId="0" applyFont="1" applyFill="1" applyBorder="1" applyAlignment="1">
      <alignment horizontal="center" vertical="center" wrapText="1"/>
    </xf>
    <xf numFmtId="0" fontId="38" fillId="12" borderId="19" xfId="1" applyFont="1" applyFill="1" applyBorder="1" applyAlignment="1" applyProtection="1">
      <alignment horizontal="center" vertical="center"/>
    </xf>
    <xf numFmtId="0" fontId="38" fillId="12" borderId="30" xfId="1" applyFont="1" applyFill="1" applyBorder="1" applyAlignment="1" applyProtection="1">
      <alignment horizontal="center" vertical="center"/>
    </xf>
    <xf numFmtId="0" fontId="38" fillId="12" borderId="2" xfId="1" applyFont="1" applyFill="1" applyBorder="1" applyAlignment="1" applyProtection="1">
      <alignment horizontal="center" vertical="center"/>
    </xf>
    <xf numFmtId="0" fontId="0" fillId="7" borderId="0" xfId="0" applyFill="1" applyBorder="1" applyAlignment="1">
      <alignment horizontal="center"/>
    </xf>
    <xf numFmtId="0" fontId="29" fillId="7" borderId="0" xfId="0" applyFont="1" applyFill="1" applyBorder="1" applyAlignment="1">
      <alignment horizontal="center" vertical="center"/>
    </xf>
    <xf numFmtId="0" fontId="27" fillId="7" borderId="0" xfId="0" applyFont="1" applyFill="1" applyBorder="1" applyAlignment="1">
      <alignment horizontal="center"/>
    </xf>
    <xf numFmtId="0" fontId="31" fillId="7" borderId="0" xfId="0" applyFont="1" applyFill="1" applyBorder="1" applyAlignment="1">
      <alignment horizontal="center" vertical="center" wrapText="1"/>
    </xf>
    <xf numFmtId="0" fontId="23" fillId="7" borderId="21" xfId="0" applyFont="1" applyFill="1" applyBorder="1" applyAlignment="1">
      <alignment horizontal="left" vertical="top" wrapText="1" indent="1"/>
    </xf>
    <xf numFmtId="0" fontId="23" fillId="7" borderId="29" xfId="0" applyFont="1" applyFill="1" applyBorder="1" applyAlignment="1">
      <alignment horizontal="left" vertical="top" wrapText="1" indent="1"/>
    </xf>
    <xf numFmtId="0" fontId="29" fillId="7" borderId="0" xfId="0" applyFont="1" applyFill="1" applyBorder="1" applyAlignment="1">
      <alignment horizontal="left"/>
    </xf>
    <xf numFmtId="0" fontId="29" fillId="7" borderId="0" xfId="0" applyFont="1" applyFill="1" applyBorder="1" applyAlignment="1">
      <alignment horizontal="left" vertical="top"/>
    </xf>
    <xf numFmtId="0" fontId="29" fillId="7" borderId="22" xfId="0" applyFont="1" applyFill="1" applyBorder="1" applyAlignment="1">
      <alignment horizontal="left" vertical="top"/>
    </xf>
    <xf numFmtId="0" fontId="42" fillId="7" borderId="0" xfId="0" applyFont="1" applyFill="1" applyBorder="1" applyAlignment="1">
      <alignment horizontal="center" vertical="center"/>
    </xf>
    <xf numFmtId="0" fontId="43" fillId="7" borderId="0" xfId="0" applyFont="1" applyFill="1" applyBorder="1" applyAlignment="1">
      <alignment horizontal="center" vertical="center"/>
    </xf>
  </cellXfs>
  <cellStyles count="6">
    <cellStyle name="Hyperlink" xfId="1" builtinId="8"/>
    <cellStyle name="Normal" xfId="0" builtinId="0"/>
    <cellStyle name="Normal 2" xfId="3" xr:uid="{00000000-0005-0000-0000-000002000000}"/>
    <cellStyle name="Normal 3" xfId="4" xr:uid="{00000000-0005-0000-0000-000003000000}"/>
    <cellStyle name="Normal 4" xfId="2" xr:uid="{00000000-0005-0000-0000-000004000000}"/>
    <cellStyle name="Normal 4 2" xfId="5" xr:uid="{00000000-0005-0000-0000-000005000000}"/>
  </cellStyles>
  <dxfs count="0"/>
  <tableStyles count="0" defaultTableStyle="TableStyleMedium9" defaultPivotStyle="PivotStyleLight16"/>
  <colors>
    <mruColors>
      <color rgb="FFCCE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tiff"/><Relationship Id="rId2" Type="http://schemas.openxmlformats.org/officeDocument/2006/relationships/image" Target="../media/image3.tif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742950</xdr:colOff>
      <xdr:row>1</xdr:row>
      <xdr:rowOff>114300</xdr:rowOff>
    </xdr:from>
    <xdr:to>
      <xdr:col>4</xdr:col>
      <xdr:colOff>2124075</xdr:colOff>
      <xdr:row>2</xdr:row>
      <xdr:rowOff>0</xdr:rowOff>
    </xdr:to>
    <xdr:pic>
      <xdr:nvPicPr>
        <xdr:cNvPr id="9354" name="Picture 2">
          <a:extLst>
            <a:ext uri="{FF2B5EF4-FFF2-40B4-BE49-F238E27FC236}">
              <a16:creationId xmlns:a16="http://schemas.microsoft.com/office/drawing/2014/main" id="{00000000-0008-0000-0000-00008A2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0" y="190500"/>
          <a:ext cx="2428875"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161925</xdr:rowOff>
    </xdr:from>
    <xdr:to>
      <xdr:col>2</xdr:col>
      <xdr:colOff>914400</xdr:colOff>
      <xdr:row>2</xdr:row>
      <xdr:rowOff>38100</xdr:rowOff>
    </xdr:to>
    <xdr:pic>
      <xdr:nvPicPr>
        <xdr:cNvPr id="10603" name="Picture 2">
          <a:extLst>
            <a:ext uri="{FF2B5EF4-FFF2-40B4-BE49-F238E27FC236}">
              <a16:creationId xmlns:a16="http://schemas.microsoft.com/office/drawing/2014/main" id="{00000000-0008-0000-0100-00006B29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238125"/>
          <a:ext cx="9144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971550</xdr:colOff>
      <xdr:row>1</xdr:row>
      <xdr:rowOff>419100</xdr:rowOff>
    </xdr:from>
    <xdr:to>
      <xdr:col>5</xdr:col>
      <xdr:colOff>1295400</xdr:colOff>
      <xdr:row>1</xdr:row>
      <xdr:rowOff>419100</xdr:rowOff>
    </xdr:to>
    <xdr:cxnSp macro="">
      <xdr:nvCxnSpPr>
        <xdr:cNvPr id="10604" name="Straight Connector 6">
          <a:extLst>
            <a:ext uri="{FF2B5EF4-FFF2-40B4-BE49-F238E27FC236}">
              <a16:creationId xmlns:a16="http://schemas.microsoft.com/office/drawing/2014/main" id="{00000000-0008-0000-0100-00006C290000}"/>
            </a:ext>
          </a:extLst>
        </xdr:cNvPr>
        <xdr:cNvCxnSpPr>
          <a:cxnSpLocks noChangeShapeType="1"/>
        </xdr:cNvCxnSpPr>
      </xdr:nvCxnSpPr>
      <xdr:spPr bwMode="auto">
        <a:xfrm flipH="1">
          <a:off x="1266825" y="495300"/>
          <a:ext cx="4057650" cy="0"/>
        </a:xfrm>
        <a:prstGeom prst="line">
          <a:avLst/>
        </a:prstGeom>
        <a:noFill/>
        <a:ln w="9525" algn="ctr">
          <a:solidFill>
            <a:srgbClr val="376092"/>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2</xdr:col>
      <xdr:colOff>201188</xdr:colOff>
      <xdr:row>13</xdr:row>
      <xdr:rowOff>57149</xdr:rowOff>
    </xdr:from>
    <xdr:to>
      <xdr:col>4</xdr:col>
      <xdr:colOff>9525</xdr:colOff>
      <xdr:row>13</xdr:row>
      <xdr:rowOff>1952624</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6463" y="3076574"/>
          <a:ext cx="3361162" cy="1895475"/>
        </a:xfrm>
        <a:prstGeom prst="rect">
          <a:avLst/>
        </a:prstGeom>
      </xdr:spPr>
    </xdr:pic>
    <xdr:clientData/>
  </xdr:twoCellAnchor>
  <xdr:twoCellAnchor>
    <xdr:from>
      <xdr:col>2</xdr:col>
      <xdr:colOff>180975</xdr:colOff>
      <xdr:row>12</xdr:row>
      <xdr:rowOff>152400</xdr:rowOff>
    </xdr:from>
    <xdr:to>
      <xdr:col>2</xdr:col>
      <xdr:colOff>561975</xdr:colOff>
      <xdr:row>12</xdr:row>
      <xdr:rowOff>152400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bwMode="auto">
        <a:xfrm flipH="1">
          <a:off x="476250" y="2943225"/>
          <a:ext cx="381000" cy="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3</xdr:col>
      <xdr:colOff>495300</xdr:colOff>
      <xdr:row>12</xdr:row>
      <xdr:rowOff>152400</xdr:rowOff>
    </xdr:from>
    <xdr:to>
      <xdr:col>4</xdr:col>
      <xdr:colOff>0</xdr:colOff>
      <xdr:row>12</xdr:row>
      <xdr:rowOff>152400</xdr:rowOff>
    </xdr:to>
    <xdr:cxnSp macro="">
      <xdr:nvCxnSpPr>
        <xdr:cNvPr id="6" name="Straight Arrow Connector 5">
          <a:extLst>
            <a:ext uri="{FF2B5EF4-FFF2-40B4-BE49-F238E27FC236}">
              <a16:creationId xmlns:a16="http://schemas.microsoft.com/office/drawing/2014/main" id="{00000000-0008-0000-0100-000006000000}"/>
            </a:ext>
          </a:extLst>
        </xdr:cNvPr>
        <xdr:cNvCxnSpPr/>
      </xdr:nvCxnSpPr>
      <xdr:spPr bwMode="auto">
        <a:xfrm>
          <a:off x="2895600" y="2943225"/>
          <a:ext cx="952500" cy="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5</xdr:col>
      <xdr:colOff>304800</xdr:colOff>
      <xdr:row>13</xdr:row>
      <xdr:rowOff>66675</xdr:rowOff>
    </xdr:from>
    <xdr:to>
      <xdr:col>5</xdr:col>
      <xdr:colOff>304800</xdr:colOff>
      <xdr:row>13</xdr:row>
      <xdr:rowOff>828675</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bwMode="auto">
        <a:xfrm flipV="1">
          <a:off x="4333875" y="3086100"/>
          <a:ext cx="0" cy="76200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5</xdr:col>
      <xdr:colOff>314325</xdr:colOff>
      <xdr:row>13</xdr:row>
      <xdr:rowOff>1152525</xdr:rowOff>
    </xdr:from>
    <xdr:to>
      <xdr:col>5</xdr:col>
      <xdr:colOff>314325</xdr:colOff>
      <xdr:row>13</xdr:row>
      <xdr:rowOff>1943100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bwMode="auto">
        <a:xfrm>
          <a:off x="4343400" y="4171950"/>
          <a:ext cx="0" cy="790575"/>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editAs="oneCell">
    <xdr:from>
      <xdr:col>2</xdr:col>
      <xdr:colOff>0</xdr:colOff>
      <xdr:row>24</xdr:row>
      <xdr:rowOff>57150</xdr:rowOff>
    </xdr:from>
    <xdr:to>
      <xdr:col>3</xdr:col>
      <xdr:colOff>1317879</xdr:colOff>
      <xdr:row>24</xdr:row>
      <xdr:rowOff>1154430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5275" y="6638925"/>
          <a:ext cx="3422904" cy="10972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285752</xdr:colOff>
      <xdr:row>1</xdr:row>
      <xdr:rowOff>419100</xdr:rowOff>
    </xdr:from>
    <xdr:to>
      <xdr:col>5</xdr:col>
      <xdr:colOff>657225</xdr:colOff>
      <xdr:row>1</xdr:row>
      <xdr:rowOff>419100</xdr:rowOff>
    </xdr:to>
    <xdr:cxnSp macro="">
      <xdr:nvCxnSpPr>
        <xdr:cNvPr id="13456" name="Straight Connector 6">
          <a:extLst>
            <a:ext uri="{FF2B5EF4-FFF2-40B4-BE49-F238E27FC236}">
              <a16:creationId xmlns:a16="http://schemas.microsoft.com/office/drawing/2014/main" id="{00000000-0008-0000-0200-000090340000}"/>
            </a:ext>
          </a:extLst>
        </xdr:cNvPr>
        <xdr:cNvCxnSpPr>
          <a:cxnSpLocks noChangeShapeType="1"/>
        </xdr:cNvCxnSpPr>
      </xdr:nvCxnSpPr>
      <xdr:spPr bwMode="auto">
        <a:xfrm flipH="1">
          <a:off x="1152527" y="504825"/>
          <a:ext cx="3143248" cy="0"/>
        </a:xfrm>
        <a:prstGeom prst="line">
          <a:avLst/>
        </a:prstGeom>
        <a:noFill/>
        <a:ln w="9525" algn="ctr">
          <a:solidFill>
            <a:srgbClr val="376092"/>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1</xdr:col>
      <xdr:colOff>152400</xdr:colOff>
      <xdr:row>1</xdr:row>
      <xdr:rowOff>142875</xdr:rowOff>
    </xdr:from>
    <xdr:to>
      <xdr:col>3</xdr:col>
      <xdr:colOff>304800</xdr:colOff>
      <xdr:row>2</xdr:row>
      <xdr:rowOff>19050</xdr:rowOff>
    </xdr:to>
    <xdr:pic>
      <xdr:nvPicPr>
        <xdr:cNvPr id="13457" name="Picture 2">
          <a:extLst>
            <a:ext uri="{FF2B5EF4-FFF2-40B4-BE49-F238E27FC236}">
              <a16:creationId xmlns:a16="http://schemas.microsoft.com/office/drawing/2014/main" id="{00000000-0008-0000-0200-0000913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228600"/>
          <a:ext cx="9144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1038225</xdr:colOff>
      <xdr:row>15</xdr:row>
      <xdr:rowOff>95250</xdr:rowOff>
    </xdr:from>
    <xdr:to>
      <xdr:col>8</xdr:col>
      <xdr:colOff>1581150</xdr:colOff>
      <xdr:row>55</xdr:row>
      <xdr:rowOff>0</xdr:rowOff>
    </xdr:to>
    <xdr:sp macro="" textlink="">
      <xdr:nvSpPr>
        <xdr:cNvPr id="25600" name="Rectangle 1">
          <a:extLst>
            <a:ext uri="{FF2B5EF4-FFF2-40B4-BE49-F238E27FC236}">
              <a16:creationId xmlns:a16="http://schemas.microsoft.com/office/drawing/2014/main" id="{00000000-0008-0000-0300-000000640000}"/>
            </a:ext>
          </a:extLst>
        </xdr:cNvPr>
        <xdr:cNvSpPr>
          <a:spLocks noChangeArrowheads="1"/>
        </xdr:cNvSpPr>
      </xdr:nvSpPr>
      <xdr:spPr bwMode="auto">
        <a:xfrm>
          <a:off x="1447800" y="3638550"/>
          <a:ext cx="4648200" cy="57054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714375</xdr:colOff>
      <xdr:row>17</xdr:row>
      <xdr:rowOff>19050</xdr:rowOff>
    </xdr:from>
    <xdr:to>
      <xdr:col>2</xdr:col>
      <xdr:colOff>723900</xdr:colOff>
      <xdr:row>54</xdr:row>
      <xdr:rowOff>85725</xdr:rowOff>
    </xdr:to>
    <xdr:sp macro="" textlink="">
      <xdr:nvSpPr>
        <xdr:cNvPr id="25601" name="Line 4">
          <a:extLst>
            <a:ext uri="{FF2B5EF4-FFF2-40B4-BE49-F238E27FC236}">
              <a16:creationId xmlns:a16="http://schemas.microsoft.com/office/drawing/2014/main" id="{00000000-0008-0000-0300-000001640000}"/>
            </a:ext>
          </a:extLst>
        </xdr:cNvPr>
        <xdr:cNvSpPr>
          <a:spLocks noChangeShapeType="1"/>
        </xdr:cNvSpPr>
      </xdr:nvSpPr>
      <xdr:spPr bwMode="auto">
        <a:xfrm flipH="1">
          <a:off x="1123950" y="3838575"/>
          <a:ext cx="9525" cy="5457825"/>
        </a:xfrm>
        <a:prstGeom prst="line">
          <a:avLst/>
        </a:prstGeom>
        <a:noFill/>
        <a:ln w="25400">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438150</xdr:colOff>
      <xdr:row>37</xdr:row>
      <xdr:rowOff>104775</xdr:rowOff>
    </xdr:from>
    <xdr:to>
      <xdr:col>6</xdr:col>
      <xdr:colOff>542925</xdr:colOff>
      <xdr:row>41</xdr:row>
      <xdr:rowOff>9525</xdr:rowOff>
    </xdr:to>
    <xdr:sp macro="" textlink="">
      <xdr:nvSpPr>
        <xdr:cNvPr id="25602" name="Line 5">
          <a:extLst>
            <a:ext uri="{FF2B5EF4-FFF2-40B4-BE49-F238E27FC236}">
              <a16:creationId xmlns:a16="http://schemas.microsoft.com/office/drawing/2014/main" id="{00000000-0008-0000-0300-000002640000}"/>
            </a:ext>
          </a:extLst>
        </xdr:cNvPr>
        <xdr:cNvSpPr>
          <a:spLocks noChangeShapeType="1"/>
        </xdr:cNvSpPr>
      </xdr:nvSpPr>
      <xdr:spPr bwMode="auto">
        <a:xfrm flipH="1" flipV="1">
          <a:off x="3638550" y="6943725"/>
          <a:ext cx="104775" cy="533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1219200</xdr:colOff>
      <xdr:row>13</xdr:row>
      <xdr:rowOff>38100</xdr:rowOff>
    </xdr:from>
    <xdr:to>
      <xdr:col>6</xdr:col>
      <xdr:colOff>1295400</xdr:colOff>
      <xdr:row>20</xdr:row>
      <xdr:rowOff>38100</xdr:rowOff>
    </xdr:to>
    <xdr:sp macro="" textlink="">
      <xdr:nvSpPr>
        <xdr:cNvPr id="25603" name="Line 7">
          <a:extLst>
            <a:ext uri="{FF2B5EF4-FFF2-40B4-BE49-F238E27FC236}">
              <a16:creationId xmlns:a16="http://schemas.microsoft.com/office/drawing/2014/main" id="{00000000-0008-0000-0300-000003640000}"/>
            </a:ext>
          </a:extLst>
        </xdr:cNvPr>
        <xdr:cNvSpPr>
          <a:spLocks noChangeShapeType="1"/>
        </xdr:cNvSpPr>
      </xdr:nvSpPr>
      <xdr:spPr bwMode="auto">
        <a:xfrm flipH="1">
          <a:off x="4419600" y="3238500"/>
          <a:ext cx="76200" cy="1114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1314450</xdr:colOff>
      <xdr:row>52</xdr:row>
      <xdr:rowOff>9525</xdr:rowOff>
    </xdr:from>
    <xdr:to>
      <xdr:col>8</xdr:col>
      <xdr:colOff>200025</xdr:colOff>
      <xdr:row>58</xdr:row>
      <xdr:rowOff>9525</xdr:rowOff>
    </xdr:to>
    <xdr:sp macro="" textlink="">
      <xdr:nvSpPr>
        <xdr:cNvPr id="25604" name="Line 11">
          <a:extLst>
            <a:ext uri="{FF2B5EF4-FFF2-40B4-BE49-F238E27FC236}">
              <a16:creationId xmlns:a16="http://schemas.microsoft.com/office/drawing/2014/main" id="{00000000-0008-0000-0300-000004640000}"/>
            </a:ext>
          </a:extLst>
        </xdr:cNvPr>
        <xdr:cNvSpPr>
          <a:spLocks noChangeShapeType="1"/>
        </xdr:cNvSpPr>
      </xdr:nvSpPr>
      <xdr:spPr bwMode="auto">
        <a:xfrm flipV="1">
          <a:off x="4514850" y="8953500"/>
          <a:ext cx="438150" cy="8096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27</xdr:row>
      <xdr:rowOff>38100</xdr:rowOff>
    </xdr:from>
    <xdr:to>
      <xdr:col>8</xdr:col>
      <xdr:colOff>1343025</xdr:colOff>
      <xdr:row>27</xdr:row>
      <xdr:rowOff>38100</xdr:rowOff>
    </xdr:to>
    <xdr:sp macro="" textlink="">
      <xdr:nvSpPr>
        <xdr:cNvPr id="25605" name="Line 12">
          <a:extLst>
            <a:ext uri="{FF2B5EF4-FFF2-40B4-BE49-F238E27FC236}">
              <a16:creationId xmlns:a16="http://schemas.microsoft.com/office/drawing/2014/main" id="{00000000-0008-0000-0300-000005640000}"/>
            </a:ext>
          </a:extLst>
        </xdr:cNvPr>
        <xdr:cNvSpPr>
          <a:spLocks noChangeShapeType="1"/>
        </xdr:cNvSpPr>
      </xdr:nvSpPr>
      <xdr:spPr bwMode="auto">
        <a:xfrm>
          <a:off x="1457325" y="5381625"/>
          <a:ext cx="4638675" cy="0"/>
        </a:xfrm>
        <a:prstGeom prst="line">
          <a:avLst/>
        </a:prstGeom>
        <a:noFill/>
        <a:ln w="25400">
          <a:solidFill>
            <a:srgbClr val="0000FF"/>
          </a:solidFill>
          <a:round/>
          <a:headEnd type="oval"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409575</xdr:colOff>
      <xdr:row>20</xdr:row>
      <xdr:rowOff>19050</xdr:rowOff>
    </xdr:from>
    <xdr:to>
      <xdr:col>8</xdr:col>
      <xdr:colOff>1304925</xdr:colOff>
      <xdr:row>29</xdr:row>
      <xdr:rowOff>142875</xdr:rowOff>
    </xdr:to>
    <xdr:sp macro="" textlink="">
      <xdr:nvSpPr>
        <xdr:cNvPr id="25606" name="Freeform 18">
          <a:extLst>
            <a:ext uri="{FF2B5EF4-FFF2-40B4-BE49-F238E27FC236}">
              <a16:creationId xmlns:a16="http://schemas.microsoft.com/office/drawing/2014/main" id="{00000000-0008-0000-0300-000006640000}"/>
            </a:ext>
          </a:extLst>
        </xdr:cNvPr>
        <xdr:cNvSpPr>
          <a:spLocks/>
        </xdr:cNvSpPr>
      </xdr:nvSpPr>
      <xdr:spPr bwMode="auto">
        <a:xfrm>
          <a:off x="819150" y="4333875"/>
          <a:ext cx="5238750" cy="1428750"/>
        </a:xfrm>
        <a:custGeom>
          <a:avLst/>
          <a:gdLst>
            <a:gd name="T0" fmla="*/ 2147483647 w 550"/>
            <a:gd name="T1" fmla="*/ 2147483647 h 150"/>
            <a:gd name="T2" fmla="*/ 2147483647 w 550"/>
            <a:gd name="T3" fmla="*/ 2147483647 h 150"/>
            <a:gd name="T4" fmla="*/ 2147483647 w 550"/>
            <a:gd name="T5" fmla="*/ 2147483647 h 150"/>
            <a:gd name="T6" fmla="*/ 2147483647 w 550"/>
            <a:gd name="T7" fmla="*/ 2147483647 h 150"/>
            <a:gd name="T8" fmla="*/ 2147483647 w 550"/>
            <a:gd name="T9" fmla="*/ 2147483647 h 150"/>
            <a:gd name="T10" fmla="*/ 2147483647 w 550"/>
            <a:gd name="T11" fmla="*/ 2147483647 h 150"/>
            <a:gd name="T12" fmla="*/ 2147483647 w 550"/>
            <a:gd name="T13" fmla="*/ 2147483647 h 150"/>
            <a:gd name="T14" fmla="*/ 2147483647 w 550"/>
            <a:gd name="T15" fmla="*/ 2147483647 h 150"/>
            <a:gd name="T16" fmla="*/ 2147483647 w 550"/>
            <a:gd name="T17" fmla="*/ 2147483647 h 150"/>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550"/>
            <a:gd name="T28" fmla="*/ 0 h 150"/>
            <a:gd name="T29" fmla="*/ 550 w 550"/>
            <a:gd name="T30" fmla="*/ 150 h 150"/>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550" h="150">
              <a:moveTo>
                <a:pt x="66" y="4"/>
              </a:moveTo>
              <a:cubicBezTo>
                <a:pt x="233" y="2"/>
                <a:pt x="400" y="0"/>
                <a:pt x="475" y="4"/>
              </a:cubicBezTo>
              <a:cubicBezTo>
                <a:pt x="550" y="8"/>
                <a:pt x="521" y="22"/>
                <a:pt x="519" y="28"/>
              </a:cubicBezTo>
              <a:cubicBezTo>
                <a:pt x="517" y="34"/>
                <a:pt x="497" y="38"/>
                <a:pt x="461" y="42"/>
              </a:cubicBezTo>
              <a:cubicBezTo>
                <a:pt x="425" y="46"/>
                <a:pt x="363" y="50"/>
                <a:pt x="304" y="54"/>
              </a:cubicBezTo>
              <a:cubicBezTo>
                <a:pt x="245" y="58"/>
                <a:pt x="156" y="60"/>
                <a:pt x="108" y="67"/>
              </a:cubicBezTo>
              <a:cubicBezTo>
                <a:pt x="60" y="74"/>
                <a:pt x="32" y="83"/>
                <a:pt x="16" y="95"/>
              </a:cubicBezTo>
              <a:cubicBezTo>
                <a:pt x="0" y="107"/>
                <a:pt x="1" y="127"/>
                <a:pt x="9" y="136"/>
              </a:cubicBezTo>
              <a:cubicBezTo>
                <a:pt x="17" y="145"/>
                <a:pt x="41" y="147"/>
                <a:pt x="66" y="150"/>
              </a:cubicBezTo>
            </a:path>
          </a:pathLst>
        </a:custGeom>
        <a:noFill/>
        <a:ln w="25400" cap="flat" cmpd="sng">
          <a:solidFill>
            <a:srgbClr val="0000FF"/>
          </a:solidFill>
          <a:prstDash val="solid"/>
          <a:round/>
          <a:headEnd type="oval"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533400</xdr:colOff>
      <xdr:row>46</xdr:row>
      <xdr:rowOff>152400</xdr:rowOff>
    </xdr:from>
    <xdr:to>
      <xdr:col>8</xdr:col>
      <xdr:colOff>247650</xdr:colOff>
      <xdr:row>56</xdr:row>
      <xdr:rowOff>85725</xdr:rowOff>
    </xdr:to>
    <xdr:sp macro="" textlink="">
      <xdr:nvSpPr>
        <xdr:cNvPr id="25607" name="Freeform 20">
          <a:extLst>
            <a:ext uri="{FF2B5EF4-FFF2-40B4-BE49-F238E27FC236}">
              <a16:creationId xmlns:a16="http://schemas.microsoft.com/office/drawing/2014/main" id="{00000000-0008-0000-0300-000007640000}"/>
            </a:ext>
          </a:extLst>
        </xdr:cNvPr>
        <xdr:cNvSpPr>
          <a:spLocks/>
        </xdr:cNvSpPr>
      </xdr:nvSpPr>
      <xdr:spPr bwMode="auto">
        <a:xfrm>
          <a:off x="819150" y="8105775"/>
          <a:ext cx="4086225" cy="1276350"/>
        </a:xfrm>
        <a:custGeom>
          <a:avLst/>
          <a:gdLst>
            <a:gd name="T0" fmla="*/ 2147483647 w 964"/>
            <a:gd name="T1" fmla="*/ 0 h 151"/>
            <a:gd name="T2" fmla="*/ 2147483647 w 964"/>
            <a:gd name="T3" fmla="*/ 2147483647 h 151"/>
            <a:gd name="T4" fmla="*/ 2147483647 w 964"/>
            <a:gd name="T5" fmla="*/ 2147483647 h 151"/>
            <a:gd name="T6" fmla="*/ 2147483647 w 964"/>
            <a:gd name="T7" fmla="*/ 2147483647 h 151"/>
            <a:gd name="T8" fmla="*/ 2147483647 w 964"/>
            <a:gd name="T9" fmla="*/ 2147483647 h 151"/>
            <a:gd name="T10" fmla="*/ 2147483647 w 964"/>
            <a:gd name="T11" fmla="*/ 2147483647 h 151"/>
            <a:gd name="T12" fmla="*/ 2147483647 w 964"/>
            <a:gd name="T13" fmla="*/ 2147483647 h 151"/>
            <a:gd name="T14" fmla="*/ 2147483647 w 964"/>
            <a:gd name="T15" fmla="*/ 2147483647 h 151"/>
            <a:gd name="T16" fmla="*/ 2147483647 w 964"/>
            <a:gd name="T17" fmla="*/ 2147483647 h 151"/>
            <a:gd name="T18" fmla="*/ 2147483647 w 964"/>
            <a:gd name="T19" fmla="*/ 2147483647 h 151"/>
            <a:gd name="T20" fmla="*/ 2147483647 w 964"/>
            <a:gd name="T21" fmla="*/ 2147483647 h 151"/>
            <a:gd name="T22" fmla="*/ 2147483647 w 964"/>
            <a:gd name="T23" fmla="*/ 2147483647 h 151"/>
            <a:gd name="T24" fmla="*/ 2147483647 w 964"/>
            <a:gd name="T25" fmla="*/ 2147483647 h 151"/>
            <a:gd name="T26" fmla="*/ 2147483647 w 964"/>
            <a:gd name="T27" fmla="*/ 2147483647 h 151"/>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964"/>
            <a:gd name="T43" fmla="*/ 0 h 151"/>
            <a:gd name="T44" fmla="*/ 964 w 964"/>
            <a:gd name="T45" fmla="*/ 151 h 151"/>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964" h="151">
              <a:moveTo>
                <a:pt x="890" y="0"/>
              </a:moveTo>
              <a:cubicBezTo>
                <a:pt x="910" y="2"/>
                <a:pt x="930" y="4"/>
                <a:pt x="942" y="10"/>
              </a:cubicBezTo>
              <a:cubicBezTo>
                <a:pt x="954" y="16"/>
                <a:pt x="960" y="28"/>
                <a:pt x="962" y="35"/>
              </a:cubicBezTo>
              <a:cubicBezTo>
                <a:pt x="964" y="42"/>
                <a:pt x="963" y="50"/>
                <a:pt x="956" y="55"/>
              </a:cubicBezTo>
              <a:cubicBezTo>
                <a:pt x="949" y="60"/>
                <a:pt x="931" y="65"/>
                <a:pt x="923" y="67"/>
              </a:cubicBezTo>
              <a:cubicBezTo>
                <a:pt x="915" y="69"/>
                <a:pt x="917" y="69"/>
                <a:pt x="907" y="70"/>
              </a:cubicBezTo>
              <a:cubicBezTo>
                <a:pt x="897" y="71"/>
                <a:pt x="912" y="71"/>
                <a:pt x="860" y="71"/>
              </a:cubicBezTo>
              <a:cubicBezTo>
                <a:pt x="808" y="71"/>
                <a:pt x="687" y="73"/>
                <a:pt x="592" y="73"/>
              </a:cubicBezTo>
              <a:cubicBezTo>
                <a:pt x="497" y="73"/>
                <a:pt x="371" y="73"/>
                <a:pt x="289" y="74"/>
              </a:cubicBezTo>
              <a:cubicBezTo>
                <a:pt x="207" y="75"/>
                <a:pt x="142" y="76"/>
                <a:pt x="99" y="78"/>
              </a:cubicBezTo>
              <a:cubicBezTo>
                <a:pt x="56" y="80"/>
                <a:pt x="48" y="83"/>
                <a:pt x="32" y="89"/>
              </a:cubicBezTo>
              <a:cubicBezTo>
                <a:pt x="16" y="95"/>
                <a:pt x="6" y="107"/>
                <a:pt x="3" y="116"/>
              </a:cubicBezTo>
              <a:cubicBezTo>
                <a:pt x="0" y="125"/>
                <a:pt x="5" y="137"/>
                <a:pt x="12" y="143"/>
              </a:cubicBezTo>
              <a:cubicBezTo>
                <a:pt x="19" y="149"/>
                <a:pt x="33" y="150"/>
                <a:pt x="47" y="151"/>
              </a:cubicBezTo>
            </a:path>
          </a:pathLst>
        </a:custGeom>
        <a:noFill/>
        <a:ln w="22225" cap="flat" cmpd="sng">
          <a:solidFill>
            <a:srgbClr val="0000FF"/>
          </a:solidFill>
          <a:prstDash val="solid"/>
          <a:round/>
          <a:headEnd type="oval"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657225</xdr:colOff>
      <xdr:row>17</xdr:row>
      <xdr:rowOff>9525</xdr:rowOff>
    </xdr:from>
    <xdr:to>
      <xdr:col>2</xdr:col>
      <xdr:colOff>1000125</xdr:colOff>
      <xdr:row>17</xdr:row>
      <xdr:rowOff>9525</xdr:rowOff>
    </xdr:to>
    <xdr:sp macro="" textlink="">
      <xdr:nvSpPr>
        <xdr:cNvPr id="25608" name="Line 21">
          <a:extLst>
            <a:ext uri="{FF2B5EF4-FFF2-40B4-BE49-F238E27FC236}">
              <a16:creationId xmlns:a16="http://schemas.microsoft.com/office/drawing/2014/main" id="{00000000-0008-0000-0300-000008640000}"/>
            </a:ext>
          </a:extLst>
        </xdr:cNvPr>
        <xdr:cNvSpPr>
          <a:spLocks noChangeShapeType="1"/>
        </xdr:cNvSpPr>
      </xdr:nvSpPr>
      <xdr:spPr bwMode="auto">
        <a:xfrm flipH="1">
          <a:off x="1066800" y="3829050"/>
          <a:ext cx="342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54</xdr:row>
      <xdr:rowOff>114300</xdr:rowOff>
    </xdr:from>
    <xdr:to>
      <xdr:col>2</xdr:col>
      <xdr:colOff>1019175</xdr:colOff>
      <xdr:row>54</xdr:row>
      <xdr:rowOff>114300</xdr:rowOff>
    </xdr:to>
    <xdr:sp macro="" textlink="">
      <xdr:nvSpPr>
        <xdr:cNvPr id="25609" name="Line 22">
          <a:extLst>
            <a:ext uri="{FF2B5EF4-FFF2-40B4-BE49-F238E27FC236}">
              <a16:creationId xmlns:a16="http://schemas.microsoft.com/office/drawing/2014/main" id="{00000000-0008-0000-0300-000009640000}"/>
            </a:ext>
          </a:extLst>
        </xdr:cNvPr>
        <xdr:cNvSpPr>
          <a:spLocks noChangeShapeType="1"/>
        </xdr:cNvSpPr>
      </xdr:nvSpPr>
      <xdr:spPr bwMode="auto">
        <a:xfrm flipH="1">
          <a:off x="1057275" y="9324975"/>
          <a:ext cx="371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819150</xdr:colOff>
      <xdr:row>29</xdr:row>
      <xdr:rowOff>123825</xdr:rowOff>
    </xdr:from>
    <xdr:to>
      <xdr:col>8</xdr:col>
      <xdr:colOff>266700</xdr:colOff>
      <xdr:row>33</xdr:row>
      <xdr:rowOff>57150</xdr:rowOff>
    </xdr:to>
    <xdr:sp macro="" textlink="">
      <xdr:nvSpPr>
        <xdr:cNvPr id="25610" name="Freeform 20">
          <a:extLst>
            <a:ext uri="{FF2B5EF4-FFF2-40B4-BE49-F238E27FC236}">
              <a16:creationId xmlns:a16="http://schemas.microsoft.com/office/drawing/2014/main" id="{00000000-0008-0000-0300-00000A640000}"/>
            </a:ext>
          </a:extLst>
        </xdr:cNvPr>
        <xdr:cNvSpPr>
          <a:spLocks/>
        </xdr:cNvSpPr>
      </xdr:nvSpPr>
      <xdr:spPr bwMode="auto">
        <a:xfrm>
          <a:off x="1228725" y="5743575"/>
          <a:ext cx="3790950" cy="609600"/>
        </a:xfrm>
        <a:custGeom>
          <a:avLst/>
          <a:gdLst>
            <a:gd name="T0" fmla="*/ 2147483647 w 964"/>
            <a:gd name="T1" fmla="*/ 0 h 151"/>
            <a:gd name="T2" fmla="*/ 2147483647 w 964"/>
            <a:gd name="T3" fmla="*/ 2147483647 h 151"/>
            <a:gd name="T4" fmla="*/ 2147483647 w 964"/>
            <a:gd name="T5" fmla="*/ 2147483647 h 151"/>
            <a:gd name="T6" fmla="*/ 2147483647 w 964"/>
            <a:gd name="T7" fmla="*/ 2147483647 h 151"/>
            <a:gd name="T8" fmla="*/ 2147483647 w 964"/>
            <a:gd name="T9" fmla="*/ 2147483647 h 151"/>
            <a:gd name="T10" fmla="*/ 2147483647 w 964"/>
            <a:gd name="T11" fmla="*/ 2147483647 h 151"/>
            <a:gd name="T12" fmla="*/ 2147483647 w 964"/>
            <a:gd name="T13" fmla="*/ 2147483647 h 151"/>
            <a:gd name="T14" fmla="*/ 2147483647 w 964"/>
            <a:gd name="T15" fmla="*/ 2147483647 h 151"/>
            <a:gd name="T16" fmla="*/ 2147483647 w 964"/>
            <a:gd name="T17" fmla="*/ 2147483647 h 151"/>
            <a:gd name="T18" fmla="*/ 2147483647 w 964"/>
            <a:gd name="T19" fmla="*/ 2147483647 h 151"/>
            <a:gd name="T20" fmla="*/ 2147483647 w 964"/>
            <a:gd name="T21" fmla="*/ 2147483647 h 151"/>
            <a:gd name="T22" fmla="*/ 2147483647 w 964"/>
            <a:gd name="T23" fmla="*/ 2147483647 h 151"/>
            <a:gd name="T24" fmla="*/ 2147483647 w 964"/>
            <a:gd name="T25" fmla="*/ 2147483647 h 151"/>
            <a:gd name="T26" fmla="*/ 2147483647 w 964"/>
            <a:gd name="T27" fmla="*/ 2147483647 h 151"/>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964"/>
            <a:gd name="T43" fmla="*/ 0 h 151"/>
            <a:gd name="T44" fmla="*/ 964 w 964"/>
            <a:gd name="T45" fmla="*/ 151 h 151"/>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964" h="151">
              <a:moveTo>
                <a:pt x="890" y="0"/>
              </a:moveTo>
              <a:cubicBezTo>
                <a:pt x="910" y="2"/>
                <a:pt x="930" y="4"/>
                <a:pt x="942" y="10"/>
              </a:cubicBezTo>
              <a:cubicBezTo>
                <a:pt x="954" y="16"/>
                <a:pt x="960" y="28"/>
                <a:pt x="962" y="35"/>
              </a:cubicBezTo>
              <a:cubicBezTo>
                <a:pt x="964" y="42"/>
                <a:pt x="963" y="50"/>
                <a:pt x="956" y="55"/>
              </a:cubicBezTo>
              <a:cubicBezTo>
                <a:pt x="949" y="60"/>
                <a:pt x="931" y="65"/>
                <a:pt x="923" y="67"/>
              </a:cubicBezTo>
              <a:cubicBezTo>
                <a:pt x="915" y="69"/>
                <a:pt x="917" y="69"/>
                <a:pt x="907" y="70"/>
              </a:cubicBezTo>
              <a:cubicBezTo>
                <a:pt x="897" y="71"/>
                <a:pt x="912" y="71"/>
                <a:pt x="860" y="71"/>
              </a:cubicBezTo>
              <a:cubicBezTo>
                <a:pt x="808" y="71"/>
                <a:pt x="687" y="73"/>
                <a:pt x="592" y="73"/>
              </a:cubicBezTo>
              <a:cubicBezTo>
                <a:pt x="497" y="73"/>
                <a:pt x="371" y="73"/>
                <a:pt x="289" y="74"/>
              </a:cubicBezTo>
              <a:cubicBezTo>
                <a:pt x="207" y="75"/>
                <a:pt x="142" y="76"/>
                <a:pt x="99" y="78"/>
              </a:cubicBezTo>
              <a:cubicBezTo>
                <a:pt x="56" y="80"/>
                <a:pt x="48" y="83"/>
                <a:pt x="32" y="89"/>
              </a:cubicBezTo>
              <a:cubicBezTo>
                <a:pt x="16" y="95"/>
                <a:pt x="6" y="107"/>
                <a:pt x="3" y="116"/>
              </a:cubicBezTo>
              <a:cubicBezTo>
                <a:pt x="0" y="125"/>
                <a:pt x="5" y="137"/>
                <a:pt x="12" y="143"/>
              </a:cubicBezTo>
              <a:cubicBezTo>
                <a:pt x="19" y="149"/>
                <a:pt x="33" y="150"/>
                <a:pt x="47" y="151"/>
              </a:cubicBezTo>
            </a:path>
          </a:pathLst>
        </a:custGeom>
        <a:noFill/>
        <a:ln w="22225" cap="flat" cmpd="sng">
          <a:solidFill>
            <a:srgbClr val="0000FF"/>
          </a:solidFill>
          <a:prstDash val="solid"/>
          <a:round/>
          <a:headEnd type="oval"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xdr:row>
      <xdr:rowOff>133350</xdr:rowOff>
    </xdr:from>
    <xdr:to>
      <xdr:col>2</xdr:col>
      <xdr:colOff>914400</xdr:colOff>
      <xdr:row>2</xdr:row>
      <xdr:rowOff>28575</xdr:rowOff>
    </xdr:to>
    <xdr:pic>
      <xdr:nvPicPr>
        <xdr:cNvPr id="13" name="Picture 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266700"/>
          <a:ext cx="9144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981075</xdr:colOff>
      <xdr:row>1</xdr:row>
      <xdr:rowOff>400050</xdr:rowOff>
    </xdr:from>
    <xdr:to>
      <xdr:col>10</xdr:col>
      <xdr:colOff>38101</xdr:colOff>
      <xdr:row>1</xdr:row>
      <xdr:rowOff>400050</xdr:rowOff>
    </xdr:to>
    <xdr:cxnSp macro="">
      <xdr:nvCxnSpPr>
        <xdr:cNvPr id="15" name="Straight Connector 6">
          <a:extLst>
            <a:ext uri="{FF2B5EF4-FFF2-40B4-BE49-F238E27FC236}">
              <a16:creationId xmlns:a16="http://schemas.microsoft.com/office/drawing/2014/main" id="{00000000-0008-0000-0300-00000F000000}"/>
            </a:ext>
          </a:extLst>
        </xdr:cNvPr>
        <xdr:cNvCxnSpPr>
          <a:cxnSpLocks noChangeShapeType="1"/>
        </xdr:cNvCxnSpPr>
      </xdr:nvCxnSpPr>
      <xdr:spPr bwMode="auto">
        <a:xfrm flipH="1">
          <a:off x="1266825" y="533400"/>
          <a:ext cx="4953001" cy="0"/>
        </a:xfrm>
        <a:prstGeom prst="line">
          <a:avLst/>
        </a:prstGeom>
        <a:noFill/>
        <a:ln w="9525" algn="ctr">
          <a:solidFill>
            <a:srgbClr val="376092"/>
          </a:solidFill>
          <a:round/>
          <a:headEnd/>
          <a:tailEn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7843</xdr:colOff>
      <xdr:row>15</xdr:row>
      <xdr:rowOff>168087</xdr:rowOff>
    </xdr:from>
    <xdr:to>
      <xdr:col>9</xdr:col>
      <xdr:colOff>9524</xdr:colOff>
      <xdr:row>55</xdr:row>
      <xdr:rowOff>112059</xdr:rowOff>
    </xdr:to>
    <xdr:sp macro="" textlink="">
      <xdr:nvSpPr>
        <xdr:cNvPr id="26624" name="Rectangle 1">
          <a:extLst>
            <a:ext uri="{FF2B5EF4-FFF2-40B4-BE49-F238E27FC236}">
              <a16:creationId xmlns:a16="http://schemas.microsoft.com/office/drawing/2014/main" id="{00000000-0008-0000-0400-000000680000}"/>
            </a:ext>
          </a:extLst>
        </xdr:cNvPr>
        <xdr:cNvSpPr>
          <a:spLocks noChangeArrowheads="1"/>
        </xdr:cNvSpPr>
      </xdr:nvSpPr>
      <xdr:spPr bwMode="auto">
        <a:xfrm>
          <a:off x="1262902" y="3507440"/>
          <a:ext cx="4652122" cy="57710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22412</xdr:colOff>
      <xdr:row>15</xdr:row>
      <xdr:rowOff>173689</xdr:rowOff>
    </xdr:from>
    <xdr:to>
      <xdr:col>15</xdr:col>
      <xdr:colOff>22412</xdr:colOff>
      <xdr:row>55</xdr:row>
      <xdr:rowOff>100853</xdr:rowOff>
    </xdr:to>
    <xdr:sp macro="" textlink="">
      <xdr:nvSpPr>
        <xdr:cNvPr id="26625" name="Rectangle 2">
          <a:extLst>
            <a:ext uri="{FF2B5EF4-FFF2-40B4-BE49-F238E27FC236}">
              <a16:creationId xmlns:a16="http://schemas.microsoft.com/office/drawing/2014/main" id="{00000000-0008-0000-0400-000001680000}"/>
            </a:ext>
          </a:extLst>
        </xdr:cNvPr>
        <xdr:cNvSpPr>
          <a:spLocks noChangeArrowheads="1"/>
        </xdr:cNvSpPr>
      </xdr:nvSpPr>
      <xdr:spPr bwMode="auto">
        <a:xfrm>
          <a:off x="5927912" y="3513042"/>
          <a:ext cx="4359088" cy="575422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714375</xdr:colOff>
      <xdr:row>17</xdr:row>
      <xdr:rowOff>19050</xdr:rowOff>
    </xdr:from>
    <xdr:to>
      <xdr:col>2</xdr:col>
      <xdr:colOff>723900</xdr:colOff>
      <xdr:row>55</xdr:row>
      <xdr:rowOff>85725</xdr:rowOff>
    </xdr:to>
    <xdr:sp macro="" textlink="">
      <xdr:nvSpPr>
        <xdr:cNvPr id="26626" name="Line 4">
          <a:extLst>
            <a:ext uri="{FF2B5EF4-FFF2-40B4-BE49-F238E27FC236}">
              <a16:creationId xmlns:a16="http://schemas.microsoft.com/office/drawing/2014/main" id="{00000000-0008-0000-0400-000002680000}"/>
            </a:ext>
          </a:extLst>
        </xdr:cNvPr>
        <xdr:cNvSpPr>
          <a:spLocks noChangeShapeType="1"/>
        </xdr:cNvSpPr>
      </xdr:nvSpPr>
      <xdr:spPr bwMode="auto">
        <a:xfrm flipH="1">
          <a:off x="1123950" y="3838575"/>
          <a:ext cx="9525" cy="5457825"/>
        </a:xfrm>
        <a:prstGeom prst="line">
          <a:avLst/>
        </a:prstGeom>
        <a:noFill/>
        <a:ln w="25400">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438150</xdr:colOff>
      <xdr:row>38</xdr:row>
      <xdr:rowOff>104775</xdr:rowOff>
    </xdr:from>
    <xdr:to>
      <xdr:col>6</xdr:col>
      <xdr:colOff>542925</xdr:colOff>
      <xdr:row>42</xdr:row>
      <xdr:rowOff>9525</xdr:rowOff>
    </xdr:to>
    <xdr:sp macro="" textlink="">
      <xdr:nvSpPr>
        <xdr:cNvPr id="26627" name="Line 5">
          <a:extLst>
            <a:ext uri="{FF2B5EF4-FFF2-40B4-BE49-F238E27FC236}">
              <a16:creationId xmlns:a16="http://schemas.microsoft.com/office/drawing/2014/main" id="{00000000-0008-0000-0400-000003680000}"/>
            </a:ext>
          </a:extLst>
        </xdr:cNvPr>
        <xdr:cNvSpPr>
          <a:spLocks noChangeShapeType="1"/>
        </xdr:cNvSpPr>
      </xdr:nvSpPr>
      <xdr:spPr bwMode="auto">
        <a:xfrm flipH="1" flipV="1">
          <a:off x="3638550" y="6943725"/>
          <a:ext cx="104775" cy="533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1219200</xdr:colOff>
      <xdr:row>13</xdr:row>
      <xdr:rowOff>38100</xdr:rowOff>
    </xdr:from>
    <xdr:to>
      <xdr:col>6</xdr:col>
      <xdr:colOff>1295400</xdr:colOff>
      <xdr:row>20</xdr:row>
      <xdr:rowOff>38100</xdr:rowOff>
    </xdr:to>
    <xdr:sp macro="" textlink="">
      <xdr:nvSpPr>
        <xdr:cNvPr id="26628" name="Line 7">
          <a:extLst>
            <a:ext uri="{FF2B5EF4-FFF2-40B4-BE49-F238E27FC236}">
              <a16:creationId xmlns:a16="http://schemas.microsoft.com/office/drawing/2014/main" id="{00000000-0008-0000-0400-000004680000}"/>
            </a:ext>
          </a:extLst>
        </xdr:cNvPr>
        <xdr:cNvSpPr>
          <a:spLocks noChangeShapeType="1"/>
        </xdr:cNvSpPr>
      </xdr:nvSpPr>
      <xdr:spPr bwMode="auto">
        <a:xfrm flipH="1">
          <a:off x="4419600" y="3238500"/>
          <a:ext cx="76200" cy="1114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1314450</xdr:colOff>
      <xdr:row>53</xdr:row>
      <xdr:rowOff>9525</xdr:rowOff>
    </xdr:from>
    <xdr:to>
      <xdr:col>8</xdr:col>
      <xdr:colOff>200025</xdr:colOff>
      <xdr:row>59</xdr:row>
      <xdr:rowOff>9525</xdr:rowOff>
    </xdr:to>
    <xdr:sp macro="" textlink="">
      <xdr:nvSpPr>
        <xdr:cNvPr id="26629" name="Line 11">
          <a:extLst>
            <a:ext uri="{FF2B5EF4-FFF2-40B4-BE49-F238E27FC236}">
              <a16:creationId xmlns:a16="http://schemas.microsoft.com/office/drawing/2014/main" id="{00000000-0008-0000-0400-000005680000}"/>
            </a:ext>
          </a:extLst>
        </xdr:cNvPr>
        <xdr:cNvSpPr>
          <a:spLocks noChangeShapeType="1"/>
        </xdr:cNvSpPr>
      </xdr:nvSpPr>
      <xdr:spPr bwMode="auto">
        <a:xfrm flipV="1">
          <a:off x="4514850" y="8953500"/>
          <a:ext cx="438150" cy="8096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27</xdr:row>
      <xdr:rowOff>38100</xdr:rowOff>
    </xdr:from>
    <xdr:to>
      <xdr:col>8</xdr:col>
      <xdr:colOff>1343025</xdr:colOff>
      <xdr:row>27</xdr:row>
      <xdr:rowOff>38100</xdr:rowOff>
    </xdr:to>
    <xdr:sp macro="" textlink="">
      <xdr:nvSpPr>
        <xdr:cNvPr id="26630" name="Line 12">
          <a:extLst>
            <a:ext uri="{FF2B5EF4-FFF2-40B4-BE49-F238E27FC236}">
              <a16:creationId xmlns:a16="http://schemas.microsoft.com/office/drawing/2014/main" id="{00000000-0008-0000-0400-000006680000}"/>
            </a:ext>
          </a:extLst>
        </xdr:cNvPr>
        <xdr:cNvSpPr>
          <a:spLocks noChangeShapeType="1"/>
        </xdr:cNvSpPr>
      </xdr:nvSpPr>
      <xdr:spPr bwMode="auto">
        <a:xfrm>
          <a:off x="1457325" y="5381625"/>
          <a:ext cx="4638675" cy="0"/>
        </a:xfrm>
        <a:prstGeom prst="line">
          <a:avLst/>
        </a:prstGeom>
        <a:noFill/>
        <a:ln w="25400">
          <a:solidFill>
            <a:srgbClr val="0000FF"/>
          </a:solidFill>
          <a:round/>
          <a:headEnd type="oval" w="med" len="me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57150</xdr:colOff>
      <xdr:row>30</xdr:row>
      <xdr:rowOff>9525</xdr:rowOff>
    </xdr:from>
    <xdr:to>
      <xdr:col>8</xdr:col>
      <xdr:colOff>1343025</xdr:colOff>
      <xdr:row>30</xdr:row>
      <xdr:rowOff>9525</xdr:rowOff>
    </xdr:to>
    <xdr:sp macro="" textlink="">
      <xdr:nvSpPr>
        <xdr:cNvPr id="26631" name="Line 13">
          <a:extLst>
            <a:ext uri="{FF2B5EF4-FFF2-40B4-BE49-F238E27FC236}">
              <a16:creationId xmlns:a16="http://schemas.microsoft.com/office/drawing/2014/main" id="{00000000-0008-0000-0400-000007680000}"/>
            </a:ext>
          </a:extLst>
        </xdr:cNvPr>
        <xdr:cNvSpPr>
          <a:spLocks noChangeShapeType="1"/>
        </xdr:cNvSpPr>
      </xdr:nvSpPr>
      <xdr:spPr bwMode="auto">
        <a:xfrm>
          <a:off x="4810125" y="5810250"/>
          <a:ext cx="1285875" cy="0"/>
        </a:xfrm>
        <a:prstGeom prst="line">
          <a:avLst/>
        </a:prstGeom>
        <a:noFill/>
        <a:ln w="25400">
          <a:solidFill>
            <a:srgbClr val="0000FF"/>
          </a:solidFill>
          <a:round/>
          <a:headEnd type="oval"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409575</xdr:colOff>
      <xdr:row>20</xdr:row>
      <xdr:rowOff>19050</xdr:rowOff>
    </xdr:from>
    <xdr:to>
      <xdr:col>8</xdr:col>
      <xdr:colOff>1304925</xdr:colOff>
      <xdr:row>29</xdr:row>
      <xdr:rowOff>142875</xdr:rowOff>
    </xdr:to>
    <xdr:sp macro="" textlink="">
      <xdr:nvSpPr>
        <xdr:cNvPr id="26633" name="Freeform 18">
          <a:extLst>
            <a:ext uri="{FF2B5EF4-FFF2-40B4-BE49-F238E27FC236}">
              <a16:creationId xmlns:a16="http://schemas.microsoft.com/office/drawing/2014/main" id="{00000000-0008-0000-0400-000009680000}"/>
            </a:ext>
          </a:extLst>
        </xdr:cNvPr>
        <xdr:cNvSpPr>
          <a:spLocks/>
        </xdr:cNvSpPr>
      </xdr:nvSpPr>
      <xdr:spPr bwMode="auto">
        <a:xfrm>
          <a:off x="819150" y="4333875"/>
          <a:ext cx="5238750" cy="1428750"/>
        </a:xfrm>
        <a:custGeom>
          <a:avLst/>
          <a:gdLst>
            <a:gd name="T0" fmla="*/ 2147483647 w 550"/>
            <a:gd name="T1" fmla="*/ 2147483647 h 150"/>
            <a:gd name="T2" fmla="*/ 2147483647 w 550"/>
            <a:gd name="T3" fmla="*/ 2147483647 h 150"/>
            <a:gd name="T4" fmla="*/ 2147483647 w 550"/>
            <a:gd name="T5" fmla="*/ 2147483647 h 150"/>
            <a:gd name="T6" fmla="*/ 2147483647 w 550"/>
            <a:gd name="T7" fmla="*/ 2147483647 h 150"/>
            <a:gd name="T8" fmla="*/ 2147483647 w 550"/>
            <a:gd name="T9" fmla="*/ 2147483647 h 150"/>
            <a:gd name="T10" fmla="*/ 2147483647 w 550"/>
            <a:gd name="T11" fmla="*/ 2147483647 h 150"/>
            <a:gd name="T12" fmla="*/ 2147483647 w 550"/>
            <a:gd name="T13" fmla="*/ 2147483647 h 150"/>
            <a:gd name="T14" fmla="*/ 2147483647 w 550"/>
            <a:gd name="T15" fmla="*/ 2147483647 h 150"/>
            <a:gd name="T16" fmla="*/ 2147483647 w 550"/>
            <a:gd name="T17" fmla="*/ 2147483647 h 150"/>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550"/>
            <a:gd name="T28" fmla="*/ 0 h 150"/>
            <a:gd name="T29" fmla="*/ 550 w 550"/>
            <a:gd name="T30" fmla="*/ 150 h 150"/>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550" h="150">
              <a:moveTo>
                <a:pt x="66" y="4"/>
              </a:moveTo>
              <a:cubicBezTo>
                <a:pt x="233" y="2"/>
                <a:pt x="400" y="0"/>
                <a:pt x="475" y="4"/>
              </a:cubicBezTo>
              <a:cubicBezTo>
                <a:pt x="550" y="8"/>
                <a:pt x="521" y="22"/>
                <a:pt x="519" y="28"/>
              </a:cubicBezTo>
              <a:cubicBezTo>
                <a:pt x="517" y="34"/>
                <a:pt x="497" y="38"/>
                <a:pt x="461" y="42"/>
              </a:cubicBezTo>
              <a:cubicBezTo>
                <a:pt x="425" y="46"/>
                <a:pt x="363" y="50"/>
                <a:pt x="304" y="54"/>
              </a:cubicBezTo>
              <a:cubicBezTo>
                <a:pt x="245" y="58"/>
                <a:pt x="156" y="60"/>
                <a:pt x="108" y="67"/>
              </a:cubicBezTo>
              <a:cubicBezTo>
                <a:pt x="60" y="74"/>
                <a:pt x="32" y="83"/>
                <a:pt x="16" y="95"/>
              </a:cubicBezTo>
              <a:cubicBezTo>
                <a:pt x="0" y="107"/>
                <a:pt x="1" y="127"/>
                <a:pt x="9" y="136"/>
              </a:cubicBezTo>
              <a:cubicBezTo>
                <a:pt x="17" y="145"/>
                <a:pt x="41" y="147"/>
                <a:pt x="66" y="150"/>
              </a:cubicBezTo>
            </a:path>
          </a:pathLst>
        </a:custGeom>
        <a:noFill/>
        <a:ln w="25400" cap="flat" cmpd="sng">
          <a:solidFill>
            <a:srgbClr val="0000FF"/>
          </a:solidFill>
          <a:prstDash val="solid"/>
          <a:round/>
          <a:headEnd type="oval"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533400</xdr:colOff>
      <xdr:row>47</xdr:row>
      <xdr:rowOff>171450</xdr:rowOff>
    </xdr:from>
    <xdr:to>
      <xdr:col>14</xdr:col>
      <xdr:colOff>714375</xdr:colOff>
      <xdr:row>57</xdr:row>
      <xdr:rowOff>104775</xdr:rowOff>
    </xdr:to>
    <xdr:sp macro="" textlink="">
      <xdr:nvSpPr>
        <xdr:cNvPr id="26634" name="Freeform 20">
          <a:extLst>
            <a:ext uri="{FF2B5EF4-FFF2-40B4-BE49-F238E27FC236}">
              <a16:creationId xmlns:a16="http://schemas.microsoft.com/office/drawing/2014/main" id="{00000000-0008-0000-0400-00000A680000}"/>
            </a:ext>
          </a:extLst>
        </xdr:cNvPr>
        <xdr:cNvSpPr>
          <a:spLocks/>
        </xdr:cNvSpPr>
      </xdr:nvSpPr>
      <xdr:spPr bwMode="auto">
        <a:xfrm>
          <a:off x="942975" y="8286750"/>
          <a:ext cx="9239250" cy="1276350"/>
        </a:xfrm>
        <a:custGeom>
          <a:avLst/>
          <a:gdLst>
            <a:gd name="T0" fmla="*/ 2147483647 w 964"/>
            <a:gd name="T1" fmla="*/ 0 h 151"/>
            <a:gd name="T2" fmla="*/ 2147483647 w 964"/>
            <a:gd name="T3" fmla="*/ 2147483647 h 151"/>
            <a:gd name="T4" fmla="*/ 2147483647 w 964"/>
            <a:gd name="T5" fmla="*/ 2147483647 h 151"/>
            <a:gd name="T6" fmla="*/ 2147483647 w 964"/>
            <a:gd name="T7" fmla="*/ 2147483647 h 151"/>
            <a:gd name="T8" fmla="*/ 2147483647 w 964"/>
            <a:gd name="T9" fmla="*/ 2147483647 h 151"/>
            <a:gd name="T10" fmla="*/ 2147483647 w 964"/>
            <a:gd name="T11" fmla="*/ 2147483647 h 151"/>
            <a:gd name="T12" fmla="*/ 2147483647 w 964"/>
            <a:gd name="T13" fmla="*/ 2147483647 h 151"/>
            <a:gd name="T14" fmla="*/ 2147483647 w 964"/>
            <a:gd name="T15" fmla="*/ 2147483647 h 151"/>
            <a:gd name="T16" fmla="*/ 2147483647 w 964"/>
            <a:gd name="T17" fmla="*/ 2147483647 h 151"/>
            <a:gd name="T18" fmla="*/ 2147483647 w 964"/>
            <a:gd name="T19" fmla="*/ 2147483647 h 151"/>
            <a:gd name="T20" fmla="*/ 2147483647 w 964"/>
            <a:gd name="T21" fmla="*/ 2147483647 h 151"/>
            <a:gd name="T22" fmla="*/ 2147483647 w 964"/>
            <a:gd name="T23" fmla="*/ 2147483647 h 151"/>
            <a:gd name="T24" fmla="*/ 2147483647 w 964"/>
            <a:gd name="T25" fmla="*/ 2147483647 h 151"/>
            <a:gd name="T26" fmla="*/ 2147483647 w 964"/>
            <a:gd name="T27" fmla="*/ 2147483647 h 151"/>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964"/>
            <a:gd name="T43" fmla="*/ 0 h 151"/>
            <a:gd name="T44" fmla="*/ 964 w 964"/>
            <a:gd name="T45" fmla="*/ 151 h 151"/>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964" h="151">
              <a:moveTo>
                <a:pt x="890" y="0"/>
              </a:moveTo>
              <a:cubicBezTo>
                <a:pt x="910" y="2"/>
                <a:pt x="930" y="4"/>
                <a:pt x="942" y="10"/>
              </a:cubicBezTo>
              <a:cubicBezTo>
                <a:pt x="954" y="16"/>
                <a:pt x="960" y="28"/>
                <a:pt x="962" y="35"/>
              </a:cubicBezTo>
              <a:cubicBezTo>
                <a:pt x="964" y="42"/>
                <a:pt x="963" y="50"/>
                <a:pt x="956" y="55"/>
              </a:cubicBezTo>
              <a:cubicBezTo>
                <a:pt x="949" y="60"/>
                <a:pt x="931" y="65"/>
                <a:pt x="923" y="67"/>
              </a:cubicBezTo>
              <a:cubicBezTo>
                <a:pt x="915" y="69"/>
                <a:pt x="917" y="69"/>
                <a:pt x="907" y="70"/>
              </a:cubicBezTo>
              <a:cubicBezTo>
                <a:pt x="897" y="71"/>
                <a:pt x="912" y="71"/>
                <a:pt x="860" y="71"/>
              </a:cubicBezTo>
              <a:cubicBezTo>
                <a:pt x="808" y="71"/>
                <a:pt x="687" y="73"/>
                <a:pt x="592" y="73"/>
              </a:cubicBezTo>
              <a:cubicBezTo>
                <a:pt x="497" y="73"/>
                <a:pt x="371" y="73"/>
                <a:pt x="289" y="74"/>
              </a:cubicBezTo>
              <a:cubicBezTo>
                <a:pt x="207" y="75"/>
                <a:pt x="142" y="76"/>
                <a:pt x="99" y="78"/>
              </a:cubicBezTo>
              <a:cubicBezTo>
                <a:pt x="56" y="80"/>
                <a:pt x="48" y="83"/>
                <a:pt x="32" y="89"/>
              </a:cubicBezTo>
              <a:cubicBezTo>
                <a:pt x="16" y="95"/>
                <a:pt x="6" y="107"/>
                <a:pt x="3" y="116"/>
              </a:cubicBezTo>
              <a:cubicBezTo>
                <a:pt x="0" y="125"/>
                <a:pt x="5" y="137"/>
                <a:pt x="12" y="143"/>
              </a:cubicBezTo>
              <a:cubicBezTo>
                <a:pt x="19" y="149"/>
                <a:pt x="33" y="150"/>
                <a:pt x="47" y="151"/>
              </a:cubicBezTo>
            </a:path>
          </a:pathLst>
        </a:custGeom>
        <a:noFill/>
        <a:ln w="22225" cap="flat" cmpd="sng">
          <a:solidFill>
            <a:srgbClr val="0000FF"/>
          </a:solidFill>
          <a:prstDash val="solid"/>
          <a:round/>
          <a:headEnd type="oval"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657225</xdr:colOff>
      <xdr:row>17</xdr:row>
      <xdr:rowOff>9525</xdr:rowOff>
    </xdr:from>
    <xdr:to>
      <xdr:col>2</xdr:col>
      <xdr:colOff>1000125</xdr:colOff>
      <xdr:row>17</xdr:row>
      <xdr:rowOff>9525</xdr:rowOff>
    </xdr:to>
    <xdr:sp macro="" textlink="">
      <xdr:nvSpPr>
        <xdr:cNvPr id="26635" name="Line 21">
          <a:extLst>
            <a:ext uri="{FF2B5EF4-FFF2-40B4-BE49-F238E27FC236}">
              <a16:creationId xmlns:a16="http://schemas.microsoft.com/office/drawing/2014/main" id="{00000000-0008-0000-0400-00000B680000}"/>
            </a:ext>
          </a:extLst>
        </xdr:cNvPr>
        <xdr:cNvSpPr>
          <a:spLocks noChangeShapeType="1"/>
        </xdr:cNvSpPr>
      </xdr:nvSpPr>
      <xdr:spPr bwMode="auto">
        <a:xfrm flipH="1">
          <a:off x="1066800" y="3829050"/>
          <a:ext cx="342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55</xdr:row>
      <xdr:rowOff>114300</xdr:rowOff>
    </xdr:from>
    <xdr:to>
      <xdr:col>2</xdr:col>
      <xdr:colOff>1019175</xdr:colOff>
      <xdr:row>55</xdr:row>
      <xdr:rowOff>114300</xdr:rowOff>
    </xdr:to>
    <xdr:sp macro="" textlink="">
      <xdr:nvSpPr>
        <xdr:cNvPr id="26636" name="Line 22">
          <a:extLst>
            <a:ext uri="{FF2B5EF4-FFF2-40B4-BE49-F238E27FC236}">
              <a16:creationId xmlns:a16="http://schemas.microsoft.com/office/drawing/2014/main" id="{00000000-0008-0000-0400-00000C680000}"/>
            </a:ext>
          </a:extLst>
        </xdr:cNvPr>
        <xdr:cNvSpPr>
          <a:spLocks noChangeShapeType="1"/>
        </xdr:cNvSpPr>
      </xdr:nvSpPr>
      <xdr:spPr bwMode="auto">
        <a:xfrm flipH="1">
          <a:off x="1057275" y="9324975"/>
          <a:ext cx="371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11184</xdr:colOff>
      <xdr:row>1</xdr:row>
      <xdr:rowOff>123265</xdr:rowOff>
    </xdr:from>
    <xdr:to>
      <xdr:col>2</xdr:col>
      <xdr:colOff>925584</xdr:colOff>
      <xdr:row>2</xdr:row>
      <xdr:rowOff>14568</xdr:rowOff>
    </xdr:to>
    <xdr:pic>
      <xdr:nvPicPr>
        <xdr:cNvPr id="15" name="Picture 2">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331" y="257736"/>
          <a:ext cx="9144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22412</xdr:colOff>
      <xdr:row>1</xdr:row>
      <xdr:rowOff>369798</xdr:rowOff>
    </xdr:from>
    <xdr:to>
      <xdr:col>12</xdr:col>
      <xdr:colOff>123265</xdr:colOff>
      <xdr:row>1</xdr:row>
      <xdr:rowOff>369798</xdr:rowOff>
    </xdr:to>
    <xdr:cxnSp macro="">
      <xdr:nvCxnSpPr>
        <xdr:cNvPr id="17" name="Straight Connector 6">
          <a:extLst>
            <a:ext uri="{FF2B5EF4-FFF2-40B4-BE49-F238E27FC236}">
              <a16:creationId xmlns:a16="http://schemas.microsoft.com/office/drawing/2014/main" id="{00000000-0008-0000-0400-000011000000}"/>
            </a:ext>
          </a:extLst>
        </xdr:cNvPr>
        <xdr:cNvCxnSpPr>
          <a:cxnSpLocks noChangeShapeType="1"/>
        </xdr:cNvCxnSpPr>
      </xdr:nvCxnSpPr>
      <xdr:spPr bwMode="auto">
        <a:xfrm flipH="1">
          <a:off x="1277471" y="504269"/>
          <a:ext cx="6577853" cy="0"/>
        </a:xfrm>
        <a:prstGeom prst="line">
          <a:avLst/>
        </a:prstGeom>
        <a:noFill/>
        <a:ln w="9525" algn="ctr">
          <a:solidFill>
            <a:srgbClr val="376092"/>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590550</xdr:colOff>
      <xdr:row>30</xdr:row>
      <xdr:rowOff>57150</xdr:rowOff>
    </xdr:from>
    <xdr:to>
      <xdr:col>14</xdr:col>
      <xdr:colOff>771525</xdr:colOff>
      <xdr:row>34</xdr:row>
      <xdr:rowOff>76200</xdr:rowOff>
    </xdr:to>
    <xdr:sp macro="" textlink="">
      <xdr:nvSpPr>
        <xdr:cNvPr id="18" name="Freeform 20">
          <a:extLst>
            <a:ext uri="{FF2B5EF4-FFF2-40B4-BE49-F238E27FC236}">
              <a16:creationId xmlns:a16="http://schemas.microsoft.com/office/drawing/2014/main" id="{00000000-0008-0000-0400-000012000000}"/>
            </a:ext>
          </a:extLst>
        </xdr:cNvPr>
        <xdr:cNvSpPr>
          <a:spLocks/>
        </xdr:cNvSpPr>
      </xdr:nvSpPr>
      <xdr:spPr bwMode="auto">
        <a:xfrm>
          <a:off x="876300" y="6029325"/>
          <a:ext cx="9163050" cy="1276350"/>
        </a:xfrm>
        <a:custGeom>
          <a:avLst/>
          <a:gdLst>
            <a:gd name="T0" fmla="*/ 2147483647 w 964"/>
            <a:gd name="T1" fmla="*/ 0 h 151"/>
            <a:gd name="T2" fmla="*/ 2147483647 w 964"/>
            <a:gd name="T3" fmla="*/ 2147483647 h 151"/>
            <a:gd name="T4" fmla="*/ 2147483647 w 964"/>
            <a:gd name="T5" fmla="*/ 2147483647 h 151"/>
            <a:gd name="T6" fmla="*/ 2147483647 w 964"/>
            <a:gd name="T7" fmla="*/ 2147483647 h 151"/>
            <a:gd name="T8" fmla="*/ 2147483647 w 964"/>
            <a:gd name="T9" fmla="*/ 2147483647 h 151"/>
            <a:gd name="T10" fmla="*/ 2147483647 w 964"/>
            <a:gd name="T11" fmla="*/ 2147483647 h 151"/>
            <a:gd name="T12" fmla="*/ 2147483647 w 964"/>
            <a:gd name="T13" fmla="*/ 2147483647 h 151"/>
            <a:gd name="T14" fmla="*/ 2147483647 w 964"/>
            <a:gd name="T15" fmla="*/ 2147483647 h 151"/>
            <a:gd name="T16" fmla="*/ 2147483647 w 964"/>
            <a:gd name="T17" fmla="*/ 2147483647 h 151"/>
            <a:gd name="T18" fmla="*/ 2147483647 w 964"/>
            <a:gd name="T19" fmla="*/ 2147483647 h 151"/>
            <a:gd name="T20" fmla="*/ 2147483647 w 964"/>
            <a:gd name="T21" fmla="*/ 2147483647 h 151"/>
            <a:gd name="T22" fmla="*/ 2147483647 w 964"/>
            <a:gd name="T23" fmla="*/ 2147483647 h 151"/>
            <a:gd name="T24" fmla="*/ 2147483647 w 964"/>
            <a:gd name="T25" fmla="*/ 2147483647 h 151"/>
            <a:gd name="T26" fmla="*/ 2147483647 w 964"/>
            <a:gd name="T27" fmla="*/ 2147483647 h 151"/>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964"/>
            <a:gd name="T43" fmla="*/ 0 h 151"/>
            <a:gd name="T44" fmla="*/ 964 w 964"/>
            <a:gd name="T45" fmla="*/ 151 h 151"/>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964" h="151">
              <a:moveTo>
                <a:pt x="890" y="0"/>
              </a:moveTo>
              <a:cubicBezTo>
                <a:pt x="910" y="2"/>
                <a:pt x="930" y="4"/>
                <a:pt x="942" y="10"/>
              </a:cubicBezTo>
              <a:cubicBezTo>
                <a:pt x="954" y="16"/>
                <a:pt x="960" y="28"/>
                <a:pt x="962" y="35"/>
              </a:cubicBezTo>
              <a:cubicBezTo>
                <a:pt x="964" y="42"/>
                <a:pt x="963" y="50"/>
                <a:pt x="956" y="55"/>
              </a:cubicBezTo>
              <a:cubicBezTo>
                <a:pt x="949" y="60"/>
                <a:pt x="931" y="65"/>
                <a:pt x="923" y="67"/>
              </a:cubicBezTo>
              <a:cubicBezTo>
                <a:pt x="915" y="69"/>
                <a:pt x="917" y="69"/>
                <a:pt x="907" y="70"/>
              </a:cubicBezTo>
              <a:cubicBezTo>
                <a:pt x="897" y="71"/>
                <a:pt x="912" y="71"/>
                <a:pt x="860" y="71"/>
              </a:cubicBezTo>
              <a:cubicBezTo>
                <a:pt x="808" y="71"/>
                <a:pt x="687" y="73"/>
                <a:pt x="592" y="73"/>
              </a:cubicBezTo>
              <a:cubicBezTo>
                <a:pt x="497" y="73"/>
                <a:pt x="371" y="73"/>
                <a:pt x="289" y="74"/>
              </a:cubicBezTo>
              <a:cubicBezTo>
                <a:pt x="207" y="75"/>
                <a:pt x="142" y="76"/>
                <a:pt x="99" y="78"/>
              </a:cubicBezTo>
              <a:cubicBezTo>
                <a:pt x="56" y="80"/>
                <a:pt x="48" y="83"/>
                <a:pt x="32" y="89"/>
              </a:cubicBezTo>
              <a:cubicBezTo>
                <a:pt x="16" y="95"/>
                <a:pt x="6" y="107"/>
                <a:pt x="3" y="116"/>
              </a:cubicBezTo>
              <a:cubicBezTo>
                <a:pt x="0" y="125"/>
                <a:pt x="5" y="137"/>
                <a:pt x="12" y="143"/>
              </a:cubicBezTo>
              <a:cubicBezTo>
                <a:pt x="19" y="149"/>
                <a:pt x="33" y="150"/>
                <a:pt x="47" y="151"/>
              </a:cubicBezTo>
            </a:path>
          </a:pathLst>
        </a:custGeom>
        <a:noFill/>
        <a:ln w="22225" cap="flat" cmpd="sng">
          <a:solidFill>
            <a:srgbClr val="0000FF"/>
          </a:solidFill>
          <a:prstDash val="solid"/>
          <a:round/>
          <a:headEnd type="oval"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xdr:colOff>
      <xdr:row>14</xdr:row>
      <xdr:rowOff>101600</xdr:rowOff>
    </xdr:from>
    <xdr:to>
      <xdr:col>8</xdr:col>
      <xdr:colOff>1333501</xdr:colOff>
      <xdr:row>54</xdr:row>
      <xdr:rowOff>127000</xdr:rowOff>
    </xdr:to>
    <xdr:sp macro="" textlink="">
      <xdr:nvSpPr>
        <xdr:cNvPr id="24576" name="Rectangle 1">
          <a:extLst>
            <a:ext uri="{FF2B5EF4-FFF2-40B4-BE49-F238E27FC236}">
              <a16:creationId xmlns:a16="http://schemas.microsoft.com/office/drawing/2014/main" id="{00000000-0008-0000-0500-000000600000}"/>
            </a:ext>
          </a:extLst>
        </xdr:cNvPr>
        <xdr:cNvSpPr>
          <a:spLocks noChangeArrowheads="1"/>
        </xdr:cNvSpPr>
      </xdr:nvSpPr>
      <xdr:spPr bwMode="auto">
        <a:xfrm>
          <a:off x="1346201" y="3517900"/>
          <a:ext cx="4622800" cy="5816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14</xdr:row>
      <xdr:rowOff>95250</xdr:rowOff>
    </xdr:from>
    <xdr:to>
      <xdr:col>15</xdr:col>
      <xdr:colOff>0</xdr:colOff>
      <xdr:row>55</xdr:row>
      <xdr:rowOff>0</xdr:rowOff>
    </xdr:to>
    <xdr:sp macro="" textlink="">
      <xdr:nvSpPr>
        <xdr:cNvPr id="24577" name="Rectangle 2">
          <a:extLst>
            <a:ext uri="{FF2B5EF4-FFF2-40B4-BE49-F238E27FC236}">
              <a16:creationId xmlns:a16="http://schemas.microsoft.com/office/drawing/2014/main" id="{00000000-0008-0000-0500-000001600000}"/>
            </a:ext>
          </a:extLst>
        </xdr:cNvPr>
        <xdr:cNvSpPr>
          <a:spLocks noChangeArrowheads="1"/>
        </xdr:cNvSpPr>
      </xdr:nvSpPr>
      <xdr:spPr bwMode="auto">
        <a:xfrm>
          <a:off x="5981700" y="3657600"/>
          <a:ext cx="4486275" cy="57054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714375</xdr:colOff>
      <xdr:row>16</xdr:row>
      <xdr:rowOff>19050</xdr:rowOff>
    </xdr:from>
    <xdr:to>
      <xdr:col>2</xdr:col>
      <xdr:colOff>723900</xdr:colOff>
      <xdr:row>54</xdr:row>
      <xdr:rowOff>85725</xdr:rowOff>
    </xdr:to>
    <xdr:sp macro="" textlink="">
      <xdr:nvSpPr>
        <xdr:cNvPr id="24578" name="Line 4">
          <a:extLst>
            <a:ext uri="{FF2B5EF4-FFF2-40B4-BE49-F238E27FC236}">
              <a16:creationId xmlns:a16="http://schemas.microsoft.com/office/drawing/2014/main" id="{00000000-0008-0000-0500-000002600000}"/>
            </a:ext>
          </a:extLst>
        </xdr:cNvPr>
        <xdr:cNvSpPr>
          <a:spLocks noChangeShapeType="1"/>
        </xdr:cNvSpPr>
      </xdr:nvSpPr>
      <xdr:spPr bwMode="auto">
        <a:xfrm flipH="1">
          <a:off x="1009650" y="3857625"/>
          <a:ext cx="9525" cy="5457825"/>
        </a:xfrm>
        <a:prstGeom prst="line">
          <a:avLst/>
        </a:prstGeom>
        <a:noFill/>
        <a:ln w="25400">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438150</xdr:colOff>
      <xdr:row>37</xdr:row>
      <xdr:rowOff>104775</xdr:rowOff>
    </xdr:from>
    <xdr:to>
      <xdr:col>6</xdr:col>
      <xdr:colOff>542925</xdr:colOff>
      <xdr:row>41</xdr:row>
      <xdr:rowOff>9525</xdr:rowOff>
    </xdr:to>
    <xdr:sp macro="" textlink="">
      <xdr:nvSpPr>
        <xdr:cNvPr id="24579" name="Line 5">
          <a:extLst>
            <a:ext uri="{FF2B5EF4-FFF2-40B4-BE49-F238E27FC236}">
              <a16:creationId xmlns:a16="http://schemas.microsoft.com/office/drawing/2014/main" id="{00000000-0008-0000-0500-000003600000}"/>
            </a:ext>
          </a:extLst>
        </xdr:cNvPr>
        <xdr:cNvSpPr>
          <a:spLocks noChangeShapeType="1"/>
        </xdr:cNvSpPr>
      </xdr:nvSpPr>
      <xdr:spPr bwMode="auto">
        <a:xfrm flipH="1" flipV="1">
          <a:off x="3524250" y="6962775"/>
          <a:ext cx="104775" cy="533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1219200</xdr:colOff>
      <xdr:row>12</xdr:row>
      <xdr:rowOff>38100</xdr:rowOff>
    </xdr:from>
    <xdr:to>
      <xdr:col>6</xdr:col>
      <xdr:colOff>1295400</xdr:colOff>
      <xdr:row>19</xdr:row>
      <xdr:rowOff>38100</xdr:rowOff>
    </xdr:to>
    <xdr:sp macro="" textlink="">
      <xdr:nvSpPr>
        <xdr:cNvPr id="24580" name="Line 7">
          <a:extLst>
            <a:ext uri="{FF2B5EF4-FFF2-40B4-BE49-F238E27FC236}">
              <a16:creationId xmlns:a16="http://schemas.microsoft.com/office/drawing/2014/main" id="{00000000-0008-0000-0500-000004600000}"/>
            </a:ext>
          </a:extLst>
        </xdr:cNvPr>
        <xdr:cNvSpPr>
          <a:spLocks noChangeShapeType="1"/>
        </xdr:cNvSpPr>
      </xdr:nvSpPr>
      <xdr:spPr bwMode="auto">
        <a:xfrm flipH="1">
          <a:off x="4305300" y="3257550"/>
          <a:ext cx="76200" cy="1114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1314450</xdr:colOff>
      <xdr:row>52</xdr:row>
      <xdr:rowOff>9525</xdr:rowOff>
    </xdr:from>
    <xdr:to>
      <xdr:col>8</xdr:col>
      <xdr:colOff>200025</xdr:colOff>
      <xdr:row>58</xdr:row>
      <xdr:rowOff>9525</xdr:rowOff>
    </xdr:to>
    <xdr:sp macro="" textlink="">
      <xdr:nvSpPr>
        <xdr:cNvPr id="24581" name="Line 11">
          <a:extLst>
            <a:ext uri="{FF2B5EF4-FFF2-40B4-BE49-F238E27FC236}">
              <a16:creationId xmlns:a16="http://schemas.microsoft.com/office/drawing/2014/main" id="{00000000-0008-0000-0500-000005600000}"/>
            </a:ext>
          </a:extLst>
        </xdr:cNvPr>
        <xdr:cNvSpPr>
          <a:spLocks noChangeShapeType="1"/>
        </xdr:cNvSpPr>
      </xdr:nvSpPr>
      <xdr:spPr bwMode="auto">
        <a:xfrm flipV="1">
          <a:off x="4400550" y="8972550"/>
          <a:ext cx="438150" cy="8096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26</xdr:row>
      <xdr:rowOff>38100</xdr:rowOff>
    </xdr:from>
    <xdr:to>
      <xdr:col>8</xdr:col>
      <xdr:colOff>1571625</xdr:colOff>
      <xdr:row>26</xdr:row>
      <xdr:rowOff>38100</xdr:rowOff>
    </xdr:to>
    <xdr:sp macro="" textlink="">
      <xdr:nvSpPr>
        <xdr:cNvPr id="24582" name="Line 12">
          <a:extLst>
            <a:ext uri="{FF2B5EF4-FFF2-40B4-BE49-F238E27FC236}">
              <a16:creationId xmlns:a16="http://schemas.microsoft.com/office/drawing/2014/main" id="{00000000-0008-0000-0500-000006600000}"/>
            </a:ext>
          </a:extLst>
        </xdr:cNvPr>
        <xdr:cNvSpPr>
          <a:spLocks noChangeShapeType="1"/>
        </xdr:cNvSpPr>
      </xdr:nvSpPr>
      <xdr:spPr bwMode="auto">
        <a:xfrm>
          <a:off x="1343025" y="5400675"/>
          <a:ext cx="4638675" cy="0"/>
        </a:xfrm>
        <a:prstGeom prst="line">
          <a:avLst/>
        </a:prstGeom>
        <a:noFill/>
        <a:ln w="25400">
          <a:solidFill>
            <a:srgbClr val="0000FF"/>
          </a:solidFill>
          <a:round/>
          <a:headEnd type="oval" w="med" len="me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57150</xdr:colOff>
      <xdr:row>29</xdr:row>
      <xdr:rowOff>9525</xdr:rowOff>
    </xdr:from>
    <xdr:to>
      <xdr:col>8</xdr:col>
      <xdr:colOff>1343025</xdr:colOff>
      <xdr:row>29</xdr:row>
      <xdr:rowOff>9525</xdr:rowOff>
    </xdr:to>
    <xdr:sp macro="" textlink="">
      <xdr:nvSpPr>
        <xdr:cNvPr id="24583" name="Line 13">
          <a:extLst>
            <a:ext uri="{FF2B5EF4-FFF2-40B4-BE49-F238E27FC236}">
              <a16:creationId xmlns:a16="http://schemas.microsoft.com/office/drawing/2014/main" id="{00000000-0008-0000-0500-000007600000}"/>
            </a:ext>
          </a:extLst>
        </xdr:cNvPr>
        <xdr:cNvSpPr>
          <a:spLocks noChangeShapeType="1"/>
        </xdr:cNvSpPr>
      </xdr:nvSpPr>
      <xdr:spPr bwMode="auto">
        <a:xfrm>
          <a:off x="4695825" y="5829300"/>
          <a:ext cx="1285875" cy="0"/>
        </a:xfrm>
        <a:prstGeom prst="line">
          <a:avLst/>
        </a:prstGeom>
        <a:noFill/>
        <a:ln w="25400">
          <a:solidFill>
            <a:srgbClr val="0000FF"/>
          </a:solidFill>
          <a:round/>
          <a:headEnd type="oval" w="med" len="me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57150</xdr:colOff>
      <xdr:row>29</xdr:row>
      <xdr:rowOff>0</xdr:rowOff>
    </xdr:from>
    <xdr:to>
      <xdr:col>14</xdr:col>
      <xdr:colOff>1095375</xdr:colOff>
      <xdr:row>29</xdr:row>
      <xdr:rowOff>0</xdr:rowOff>
    </xdr:to>
    <xdr:sp macro="" textlink="">
      <xdr:nvSpPr>
        <xdr:cNvPr id="24584" name="Line 14">
          <a:extLst>
            <a:ext uri="{FF2B5EF4-FFF2-40B4-BE49-F238E27FC236}">
              <a16:creationId xmlns:a16="http://schemas.microsoft.com/office/drawing/2014/main" id="{00000000-0008-0000-0500-000008600000}"/>
            </a:ext>
          </a:extLst>
        </xdr:cNvPr>
        <xdr:cNvSpPr>
          <a:spLocks noChangeShapeType="1"/>
        </xdr:cNvSpPr>
      </xdr:nvSpPr>
      <xdr:spPr bwMode="auto">
        <a:xfrm>
          <a:off x="9410700" y="5819775"/>
          <a:ext cx="1038225" cy="0"/>
        </a:xfrm>
        <a:prstGeom prst="line">
          <a:avLst/>
        </a:prstGeom>
        <a:noFill/>
        <a:ln w="25400">
          <a:solidFill>
            <a:srgbClr val="0000FF"/>
          </a:solidFill>
          <a:round/>
          <a:headEnd type="oval"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409575</xdr:colOff>
      <xdr:row>19</xdr:row>
      <xdr:rowOff>19050</xdr:rowOff>
    </xdr:from>
    <xdr:to>
      <xdr:col>8</xdr:col>
      <xdr:colOff>1304925</xdr:colOff>
      <xdr:row>28</xdr:row>
      <xdr:rowOff>142875</xdr:rowOff>
    </xdr:to>
    <xdr:sp macro="" textlink="">
      <xdr:nvSpPr>
        <xdr:cNvPr id="24585" name="Freeform 18">
          <a:extLst>
            <a:ext uri="{FF2B5EF4-FFF2-40B4-BE49-F238E27FC236}">
              <a16:creationId xmlns:a16="http://schemas.microsoft.com/office/drawing/2014/main" id="{00000000-0008-0000-0500-000009600000}"/>
            </a:ext>
          </a:extLst>
        </xdr:cNvPr>
        <xdr:cNvSpPr>
          <a:spLocks/>
        </xdr:cNvSpPr>
      </xdr:nvSpPr>
      <xdr:spPr bwMode="auto">
        <a:xfrm>
          <a:off x="704850" y="4352925"/>
          <a:ext cx="5238750" cy="1428750"/>
        </a:xfrm>
        <a:custGeom>
          <a:avLst/>
          <a:gdLst>
            <a:gd name="T0" fmla="*/ 2147483647 w 550"/>
            <a:gd name="T1" fmla="*/ 2147483647 h 150"/>
            <a:gd name="T2" fmla="*/ 2147483647 w 550"/>
            <a:gd name="T3" fmla="*/ 2147483647 h 150"/>
            <a:gd name="T4" fmla="*/ 2147483647 w 550"/>
            <a:gd name="T5" fmla="*/ 2147483647 h 150"/>
            <a:gd name="T6" fmla="*/ 2147483647 w 550"/>
            <a:gd name="T7" fmla="*/ 2147483647 h 150"/>
            <a:gd name="T8" fmla="*/ 2147483647 w 550"/>
            <a:gd name="T9" fmla="*/ 2147483647 h 150"/>
            <a:gd name="T10" fmla="*/ 2147483647 w 550"/>
            <a:gd name="T11" fmla="*/ 2147483647 h 150"/>
            <a:gd name="T12" fmla="*/ 2147483647 w 550"/>
            <a:gd name="T13" fmla="*/ 2147483647 h 150"/>
            <a:gd name="T14" fmla="*/ 2147483647 w 550"/>
            <a:gd name="T15" fmla="*/ 2147483647 h 150"/>
            <a:gd name="T16" fmla="*/ 2147483647 w 550"/>
            <a:gd name="T17" fmla="*/ 2147483647 h 150"/>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550"/>
            <a:gd name="T28" fmla="*/ 0 h 150"/>
            <a:gd name="T29" fmla="*/ 550 w 550"/>
            <a:gd name="T30" fmla="*/ 150 h 150"/>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550" h="150">
              <a:moveTo>
                <a:pt x="66" y="4"/>
              </a:moveTo>
              <a:cubicBezTo>
                <a:pt x="233" y="2"/>
                <a:pt x="400" y="0"/>
                <a:pt x="475" y="4"/>
              </a:cubicBezTo>
              <a:cubicBezTo>
                <a:pt x="550" y="8"/>
                <a:pt x="521" y="22"/>
                <a:pt x="519" y="28"/>
              </a:cubicBezTo>
              <a:cubicBezTo>
                <a:pt x="517" y="34"/>
                <a:pt x="497" y="38"/>
                <a:pt x="461" y="42"/>
              </a:cubicBezTo>
              <a:cubicBezTo>
                <a:pt x="425" y="46"/>
                <a:pt x="363" y="50"/>
                <a:pt x="304" y="54"/>
              </a:cubicBezTo>
              <a:cubicBezTo>
                <a:pt x="245" y="58"/>
                <a:pt x="156" y="60"/>
                <a:pt x="108" y="67"/>
              </a:cubicBezTo>
              <a:cubicBezTo>
                <a:pt x="60" y="74"/>
                <a:pt x="32" y="83"/>
                <a:pt x="16" y="95"/>
              </a:cubicBezTo>
              <a:cubicBezTo>
                <a:pt x="0" y="107"/>
                <a:pt x="1" y="127"/>
                <a:pt x="9" y="136"/>
              </a:cubicBezTo>
              <a:cubicBezTo>
                <a:pt x="17" y="145"/>
                <a:pt x="41" y="147"/>
                <a:pt x="66" y="150"/>
              </a:cubicBezTo>
            </a:path>
          </a:pathLst>
        </a:custGeom>
        <a:noFill/>
        <a:ln w="25400" cap="flat" cmpd="sng">
          <a:solidFill>
            <a:srgbClr val="0000FF"/>
          </a:solidFill>
          <a:prstDash val="solid"/>
          <a:round/>
          <a:headEnd type="oval"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533400</xdr:colOff>
      <xdr:row>46</xdr:row>
      <xdr:rowOff>171450</xdr:rowOff>
    </xdr:from>
    <xdr:to>
      <xdr:col>20</xdr:col>
      <xdr:colOff>1041400</xdr:colOff>
      <xdr:row>56</xdr:row>
      <xdr:rowOff>104775</xdr:rowOff>
    </xdr:to>
    <xdr:sp macro="" textlink="">
      <xdr:nvSpPr>
        <xdr:cNvPr id="24586" name="Freeform 20">
          <a:extLst>
            <a:ext uri="{FF2B5EF4-FFF2-40B4-BE49-F238E27FC236}">
              <a16:creationId xmlns:a16="http://schemas.microsoft.com/office/drawing/2014/main" id="{00000000-0008-0000-0500-00000A600000}"/>
            </a:ext>
          </a:extLst>
        </xdr:cNvPr>
        <xdr:cNvSpPr>
          <a:spLocks/>
        </xdr:cNvSpPr>
      </xdr:nvSpPr>
      <xdr:spPr bwMode="auto">
        <a:xfrm>
          <a:off x="825500" y="8718550"/>
          <a:ext cx="14020800" cy="1317625"/>
        </a:xfrm>
        <a:custGeom>
          <a:avLst/>
          <a:gdLst>
            <a:gd name="T0" fmla="*/ 2147483647 w 964"/>
            <a:gd name="T1" fmla="*/ 0 h 151"/>
            <a:gd name="T2" fmla="*/ 2147483647 w 964"/>
            <a:gd name="T3" fmla="*/ 2147483647 h 151"/>
            <a:gd name="T4" fmla="*/ 2147483647 w 964"/>
            <a:gd name="T5" fmla="*/ 2147483647 h 151"/>
            <a:gd name="T6" fmla="*/ 2147483647 w 964"/>
            <a:gd name="T7" fmla="*/ 2147483647 h 151"/>
            <a:gd name="T8" fmla="*/ 2147483647 w 964"/>
            <a:gd name="T9" fmla="*/ 2147483647 h 151"/>
            <a:gd name="T10" fmla="*/ 2147483647 w 964"/>
            <a:gd name="T11" fmla="*/ 2147483647 h 151"/>
            <a:gd name="T12" fmla="*/ 2147483647 w 964"/>
            <a:gd name="T13" fmla="*/ 2147483647 h 151"/>
            <a:gd name="T14" fmla="*/ 2147483647 w 964"/>
            <a:gd name="T15" fmla="*/ 2147483647 h 151"/>
            <a:gd name="T16" fmla="*/ 2147483647 w 964"/>
            <a:gd name="T17" fmla="*/ 2147483647 h 151"/>
            <a:gd name="T18" fmla="*/ 2147483647 w 964"/>
            <a:gd name="T19" fmla="*/ 2147483647 h 151"/>
            <a:gd name="T20" fmla="*/ 2147483647 w 964"/>
            <a:gd name="T21" fmla="*/ 2147483647 h 151"/>
            <a:gd name="T22" fmla="*/ 2147483647 w 964"/>
            <a:gd name="T23" fmla="*/ 2147483647 h 151"/>
            <a:gd name="T24" fmla="*/ 2147483647 w 964"/>
            <a:gd name="T25" fmla="*/ 2147483647 h 151"/>
            <a:gd name="T26" fmla="*/ 2147483647 w 964"/>
            <a:gd name="T27" fmla="*/ 2147483647 h 151"/>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964"/>
            <a:gd name="T43" fmla="*/ 0 h 151"/>
            <a:gd name="T44" fmla="*/ 964 w 964"/>
            <a:gd name="T45" fmla="*/ 151 h 151"/>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964" h="151">
              <a:moveTo>
                <a:pt x="890" y="0"/>
              </a:moveTo>
              <a:cubicBezTo>
                <a:pt x="910" y="2"/>
                <a:pt x="930" y="4"/>
                <a:pt x="942" y="10"/>
              </a:cubicBezTo>
              <a:cubicBezTo>
                <a:pt x="954" y="16"/>
                <a:pt x="960" y="28"/>
                <a:pt x="962" y="35"/>
              </a:cubicBezTo>
              <a:cubicBezTo>
                <a:pt x="964" y="42"/>
                <a:pt x="963" y="50"/>
                <a:pt x="956" y="55"/>
              </a:cubicBezTo>
              <a:cubicBezTo>
                <a:pt x="949" y="60"/>
                <a:pt x="931" y="65"/>
                <a:pt x="923" y="67"/>
              </a:cubicBezTo>
              <a:cubicBezTo>
                <a:pt x="915" y="69"/>
                <a:pt x="917" y="69"/>
                <a:pt x="907" y="70"/>
              </a:cubicBezTo>
              <a:cubicBezTo>
                <a:pt x="897" y="71"/>
                <a:pt x="912" y="71"/>
                <a:pt x="860" y="71"/>
              </a:cubicBezTo>
              <a:cubicBezTo>
                <a:pt x="808" y="71"/>
                <a:pt x="687" y="73"/>
                <a:pt x="592" y="73"/>
              </a:cubicBezTo>
              <a:cubicBezTo>
                <a:pt x="497" y="73"/>
                <a:pt x="371" y="73"/>
                <a:pt x="289" y="74"/>
              </a:cubicBezTo>
              <a:cubicBezTo>
                <a:pt x="207" y="75"/>
                <a:pt x="142" y="76"/>
                <a:pt x="99" y="78"/>
              </a:cubicBezTo>
              <a:cubicBezTo>
                <a:pt x="56" y="80"/>
                <a:pt x="48" y="83"/>
                <a:pt x="32" y="89"/>
              </a:cubicBezTo>
              <a:cubicBezTo>
                <a:pt x="16" y="95"/>
                <a:pt x="6" y="107"/>
                <a:pt x="3" y="116"/>
              </a:cubicBezTo>
              <a:cubicBezTo>
                <a:pt x="0" y="125"/>
                <a:pt x="5" y="137"/>
                <a:pt x="12" y="143"/>
              </a:cubicBezTo>
              <a:cubicBezTo>
                <a:pt x="19" y="149"/>
                <a:pt x="33" y="150"/>
                <a:pt x="47" y="151"/>
              </a:cubicBezTo>
            </a:path>
          </a:pathLst>
        </a:custGeom>
        <a:noFill/>
        <a:ln w="22225" cap="flat" cmpd="sng">
          <a:solidFill>
            <a:srgbClr val="0000FF"/>
          </a:solidFill>
          <a:prstDash val="solid"/>
          <a:round/>
          <a:headEnd type="oval"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657225</xdr:colOff>
      <xdr:row>16</xdr:row>
      <xdr:rowOff>9525</xdr:rowOff>
    </xdr:from>
    <xdr:to>
      <xdr:col>2</xdr:col>
      <xdr:colOff>1000125</xdr:colOff>
      <xdr:row>16</xdr:row>
      <xdr:rowOff>9525</xdr:rowOff>
    </xdr:to>
    <xdr:sp macro="" textlink="">
      <xdr:nvSpPr>
        <xdr:cNvPr id="24587" name="Line 21">
          <a:extLst>
            <a:ext uri="{FF2B5EF4-FFF2-40B4-BE49-F238E27FC236}">
              <a16:creationId xmlns:a16="http://schemas.microsoft.com/office/drawing/2014/main" id="{00000000-0008-0000-0500-00000B600000}"/>
            </a:ext>
          </a:extLst>
        </xdr:cNvPr>
        <xdr:cNvSpPr>
          <a:spLocks noChangeShapeType="1"/>
        </xdr:cNvSpPr>
      </xdr:nvSpPr>
      <xdr:spPr bwMode="auto">
        <a:xfrm flipH="1">
          <a:off x="952500" y="3848100"/>
          <a:ext cx="342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54</xdr:row>
      <xdr:rowOff>114300</xdr:rowOff>
    </xdr:from>
    <xdr:to>
      <xdr:col>2</xdr:col>
      <xdr:colOff>1019175</xdr:colOff>
      <xdr:row>54</xdr:row>
      <xdr:rowOff>114300</xdr:rowOff>
    </xdr:to>
    <xdr:sp macro="" textlink="">
      <xdr:nvSpPr>
        <xdr:cNvPr id="24588" name="Line 22">
          <a:extLst>
            <a:ext uri="{FF2B5EF4-FFF2-40B4-BE49-F238E27FC236}">
              <a16:creationId xmlns:a16="http://schemas.microsoft.com/office/drawing/2014/main" id="{00000000-0008-0000-0500-00000C600000}"/>
            </a:ext>
          </a:extLst>
        </xdr:cNvPr>
        <xdr:cNvSpPr>
          <a:spLocks noChangeShapeType="1"/>
        </xdr:cNvSpPr>
      </xdr:nvSpPr>
      <xdr:spPr bwMode="auto">
        <a:xfrm flipH="1">
          <a:off x="942975" y="9344025"/>
          <a:ext cx="371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14</xdr:row>
      <xdr:rowOff>95250</xdr:rowOff>
    </xdr:from>
    <xdr:to>
      <xdr:col>21</xdr:col>
      <xdr:colOff>0</xdr:colOff>
      <xdr:row>55</xdr:row>
      <xdr:rowOff>0</xdr:rowOff>
    </xdr:to>
    <xdr:sp macro="" textlink="">
      <xdr:nvSpPr>
        <xdr:cNvPr id="24589" name="Rectangle 2">
          <a:extLst>
            <a:ext uri="{FF2B5EF4-FFF2-40B4-BE49-F238E27FC236}">
              <a16:creationId xmlns:a16="http://schemas.microsoft.com/office/drawing/2014/main" id="{00000000-0008-0000-0500-00000D600000}"/>
            </a:ext>
          </a:extLst>
        </xdr:cNvPr>
        <xdr:cNvSpPr>
          <a:spLocks noChangeArrowheads="1"/>
        </xdr:cNvSpPr>
      </xdr:nvSpPr>
      <xdr:spPr bwMode="auto">
        <a:xfrm>
          <a:off x="10467975" y="3657600"/>
          <a:ext cx="4448175" cy="57054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57150</xdr:colOff>
      <xdr:row>29</xdr:row>
      <xdr:rowOff>9525</xdr:rowOff>
    </xdr:from>
    <xdr:to>
      <xdr:col>8</xdr:col>
      <xdr:colOff>1343025</xdr:colOff>
      <xdr:row>29</xdr:row>
      <xdr:rowOff>9525</xdr:rowOff>
    </xdr:to>
    <xdr:sp macro="" textlink="">
      <xdr:nvSpPr>
        <xdr:cNvPr id="24591" name="Line 13">
          <a:extLst>
            <a:ext uri="{FF2B5EF4-FFF2-40B4-BE49-F238E27FC236}">
              <a16:creationId xmlns:a16="http://schemas.microsoft.com/office/drawing/2014/main" id="{00000000-0008-0000-0500-00000F600000}"/>
            </a:ext>
          </a:extLst>
        </xdr:cNvPr>
        <xdr:cNvSpPr>
          <a:spLocks noChangeShapeType="1"/>
        </xdr:cNvSpPr>
      </xdr:nvSpPr>
      <xdr:spPr bwMode="auto">
        <a:xfrm>
          <a:off x="4695825" y="5829300"/>
          <a:ext cx="1285875" cy="0"/>
        </a:xfrm>
        <a:prstGeom prst="line">
          <a:avLst/>
        </a:prstGeom>
        <a:noFill/>
        <a:ln w="25400">
          <a:solidFill>
            <a:srgbClr val="0000FF"/>
          </a:solidFill>
          <a:round/>
          <a:headEnd type="oval" w="med" len="me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57150</xdr:colOff>
      <xdr:row>29</xdr:row>
      <xdr:rowOff>9525</xdr:rowOff>
    </xdr:from>
    <xdr:to>
      <xdr:col>8</xdr:col>
      <xdr:colOff>1343025</xdr:colOff>
      <xdr:row>29</xdr:row>
      <xdr:rowOff>9525</xdr:rowOff>
    </xdr:to>
    <xdr:sp macro="" textlink="">
      <xdr:nvSpPr>
        <xdr:cNvPr id="24592" name="Line 13">
          <a:extLst>
            <a:ext uri="{FF2B5EF4-FFF2-40B4-BE49-F238E27FC236}">
              <a16:creationId xmlns:a16="http://schemas.microsoft.com/office/drawing/2014/main" id="{00000000-0008-0000-0500-000010600000}"/>
            </a:ext>
          </a:extLst>
        </xdr:cNvPr>
        <xdr:cNvSpPr>
          <a:spLocks noChangeShapeType="1"/>
        </xdr:cNvSpPr>
      </xdr:nvSpPr>
      <xdr:spPr bwMode="auto">
        <a:xfrm>
          <a:off x="4695825" y="5829300"/>
          <a:ext cx="1285875" cy="0"/>
        </a:xfrm>
        <a:prstGeom prst="line">
          <a:avLst/>
        </a:prstGeom>
        <a:noFill/>
        <a:ln w="25400">
          <a:solidFill>
            <a:srgbClr val="0000FF"/>
          </a:solidFill>
          <a:round/>
          <a:headEnd type="oval" w="med" len="me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2</xdr:col>
      <xdr:colOff>0</xdr:colOff>
      <xdr:row>1</xdr:row>
      <xdr:rowOff>142875</xdr:rowOff>
    </xdr:from>
    <xdr:to>
      <xdr:col>2</xdr:col>
      <xdr:colOff>914400</xdr:colOff>
      <xdr:row>2</xdr:row>
      <xdr:rowOff>38100</xdr:rowOff>
    </xdr:to>
    <xdr:pic>
      <xdr:nvPicPr>
        <xdr:cNvPr id="24593" name="Picture 2">
          <a:extLst>
            <a:ext uri="{FF2B5EF4-FFF2-40B4-BE49-F238E27FC236}">
              <a16:creationId xmlns:a16="http://schemas.microsoft.com/office/drawing/2014/main" id="{00000000-0008-0000-0500-0000116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276225"/>
          <a:ext cx="9144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1019175</xdr:colOff>
      <xdr:row>1</xdr:row>
      <xdr:rowOff>400050</xdr:rowOff>
    </xdr:from>
    <xdr:to>
      <xdr:col>17</xdr:col>
      <xdr:colOff>584200</xdr:colOff>
      <xdr:row>1</xdr:row>
      <xdr:rowOff>400050</xdr:rowOff>
    </xdr:to>
    <xdr:cxnSp macro="">
      <xdr:nvCxnSpPr>
        <xdr:cNvPr id="24594" name="Straight Connector 6">
          <a:extLst>
            <a:ext uri="{FF2B5EF4-FFF2-40B4-BE49-F238E27FC236}">
              <a16:creationId xmlns:a16="http://schemas.microsoft.com/office/drawing/2014/main" id="{00000000-0008-0000-0500-000012600000}"/>
            </a:ext>
          </a:extLst>
        </xdr:cNvPr>
        <xdr:cNvCxnSpPr>
          <a:cxnSpLocks noChangeShapeType="1"/>
        </xdr:cNvCxnSpPr>
      </xdr:nvCxnSpPr>
      <xdr:spPr bwMode="auto">
        <a:xfrm flipH="1">
          <a:off x="1311275" y="539750"/>
          <a:ext cx="11058525" cy="0"/>
        </a:xfrm>
        <a:prstGeom prst="line">
          <a:avLst/>
        </a:prstGeom>
        <a:noFill/>
        <a:ln w="9525" algn="ctr">
          <a:solidFill>
            <a:srgbClr val="376092"/>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508000</xdr:colOff>
      <xdr:row>28</xdr:row>
      <xdr:rowOff>31750</xdr:rowOff>
    </xdr:from>
    <xdr:to>
      <xdr:col>20</xdr:col>
      <xdr:colOff>1016000</xdr:colOff>
      <xdr:row>34</xdr:row>
      <xdr:rowOff>15875</xdr:rowOff>
    </xdr:to>
    <xdr:sp macro="" textlink="">
      <xdr:nvSpPr>
        <xdr:cNvPr id="21" name="Freeform 20">
          <a:extLst>
            <a:ext uri="{FF2B5EF4-FFF2-40B4-BE49-F238E27FC236}">
              <a16:creationId xmlns:a16="http://schemas.microsoft.com/office/drawing/2014/main" id="{00000000-0008-0000-0500-000015000000}"/>
            </a:ext>
          </a:extLst>
        </xdr:cNvPr>
        <xdr:cNvSpPr>
          <a:spLocks/>
        </xdr:cNvSpPr>
      </xdr:nvSpPr>
      <xdr:spPr bwMode="auto">
        <a:xfrm>
          <a:off x="800100" y="5568950"/>
          <a:ext cx="14020800" cy="1317625"/>
        </a:xfrm>
        <a:custGeom>
          <a:avLst/>
          <a:gdLst>
            <a:gd name="T0" fmla="*/ 2147483647 w 964"/>
            <a:gd name="T1" fmla="*/ 0 h 151"/>
            <a:gd name="T2" fmla="*/ 2147483647 w 964"/>
            <a:gd name="T3" fmla="*/ 2147483647 h 151"/>
            <a:gd name="T4" fmla="*/ 2147483647 w 964"/>
            <a:gd name="T5" fmla="*/ 2147483647 h 151"/>
            <a:gd name="T6" fmla="*/ 2147483647 w 964"/>
            <a:gd name="T7" fmla="*/ 2147483647 h 151"/>
            <a:gd name="T8" fmla="*/ 2147483647 w 964"/>
            <a:gd name="T9" fmla="*/ 2147483647 h 151"/>
            <a:gd name="T10" fmla="*/ 2147483647 w 964"/>
            <a:gd name="T11" fmla="*/ 2147483647 h 151"/>
            <a:gd name="T12" fmla="*/ 2147483647 w 964"/>
            <a:gd name="T13" fmla="*/ 2147483647 h 151"/>
            <a:gd name="T14" fmla="*/ 2147483647 w 964"/>
            <a:gd name="T15" fmla="*/ 2147483647 h 151"/>
            <a:gd name="T16" fmla="*/ 2147483647 w 964"/>
            <a:gd name="T17" fmla="*/ 2147483647 h 151"/>
            <a:gd name="T18" fmla="*/ 2147483647 w 964"/>
            <a:gd name="T19" fmla="*/ 2147483647 h 151"/>
            <a:gd name="T20" fmla="*/ 2147483647 w 964"/>
            <a:gd name="T21" fmla="*/ 2147483647 h 151"/>
            <a:gd name="T22" fmla="*/ 2147483647 w 964"/>
            <a:gd name="T23" fmla="*/ 2147483647 h 151"/>
            <a:gd name="T24" fmla="*/ 2147483647 w 964"/>
            <a:gd name="T25" fmla="*/ 2147483647 h 151"/>
            <a:gd name="T26" fmla="*/ 2147483647 w 964"/>
            <a:gd name="T27" fmla="*/ 2147483647 h 151"/>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964"/>
            <a:gd name="T43" fmla="*/ 0 h 151"/>
            <a:gd name="T44" fmla="*/ 964 w 964"/>
            <a:gd name="T45" fmla="*/ 151 h 151"/>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964" h="151">
              <a:moveTo>
                <a:pt x="890" y="0"/>
              </a:moveTo>
              <a:cubicBezTo>
                <a:pt x="910" y="2"/>
                <a:pt x="930" y="4"/>
                <a:pt x="942" y="10"/>
              </a:cubicBezTo>
              <a:cubicBezTo>
                <a:pt x="954" y="16"/>
                <a:pt x="960" y="28"/>
                <a:pt x="962" y="35"/>
              </a:cubicBezTo>
              <a:cubicBezTo>
                <a:pt x="964" y="42"/>
                <a:pt x="963" y="50"/>
                <a:pt x="956" y="55"/>
              </a:cubicBezTo>
              <a:cubicBezTo>
                <a:pt x="949" y="60"/>
                <a:pt x="931" y="65"/>
                <a:pt x="923" y="67"/>
              </a:cubicBezTo>
              <a:cubicBezTo>
                <a:pt x="915" y="69"/>
                <a:pt x="917" y="69"/>
                <a:pt x="907" y="70"/>
              </a:cubicBezTo>
              <a:cubicBezTo>
                <a:pt x="897" y="71"/>
                <a:pt x="912" y="71"/>
                <a:pt x="860" y="71"/>
              </a:cubicBezTo>
              <a:cubicBezTo>
                <a:pt x="808" y="71"/>
                <a:pt x="687" y="73"/>
                <a:pt x="592" y="73"/>
              </a:cubicBezTo>
              <a:cubicBezTo>
                <a:pt x="497" y="73"/>
                <a:pt x="371" y="73"/>
                <a:pt x="289" y="74"/>
              </a:cubicBezTo>
              <a:cubicBezTo>
                <a:pt x="207" y="75"/>
                <a:pt x="142" y="76"/>
                <a:pt x="99" y="78"/>
              </a:cubicBezTo>
              <a:cubicBezTo>
                <a:pt x="56" y="80"/>
                <a:pt x="48" y="83"/>
                <a:pt x="32" y="89"/>
              </a:cubicBezTo>
              <a:cubicBezTo>
                <a:pt x="16" y="95"/>
                <a:pt x="6" y="107"/>
                <a:pt x="3" y="116"/>
              </a:cubicBezTo>
              <a:cubicBezTo>
                <a:pt x="0" y="125"/>
                <a:pt x="5" y="137"/>
                <a:pt x="12" y="143"/>
              </a:cubicBezTo>
              <a:cubicBezTo>
                <a:pt x="19" y="149"/>
                <a:pt x="33" y="150"/>
                <a:pt x="47" y="151"/>
              </a:cubicBezTo>
            </a:path>
          </a:pathLst>
        </a:custGeom>
        <a:noFill/>
        <a:ln w="22225" cap="flat" cmpd="sng">
          <a:solidFill>
            <a:srgbClr val="0000FF"/>
          </a:solidFill>
          <a:prstDash val="solid"/>
          <a:round/>
          <a:headEnd type="oval"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9525</xdr:colOff>
      <xdr:row>1</xdr:row>
      <xdr:rowOff>171450</xdr:rowOff>
    </xdr:from>
    <xdr:to>
      <xdr:col>2</xdr:col>
      <xdr:colOff>923925</xdr:colOff>
      <xdr:row>2</xdr:row>
      <xdr:rowOff>47625</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304800"/>
          <a:ext cx="9144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981075</xdr:colOff>
      <xdr:row>1</xdr:row>
      <xdr:rowOff>409575</xdr:rowOff>
    </xdr:from>
    <xdr:to>
      <xdr:col>2</xdr:col>
      <xdr:colOff>1333501</xdr:colOff>
      <xdr:row>1</xdr:row>
      <xdr:rowOff>409575</xdr:rowOff>
    </xdr:to>
    <xdr:cxnSp macro="">
      <xdr:nvCxnSpPr>
        <xdr:cNvPr id="4" name="Straight Connector 6">
          <a:extLst>
            <a:ext uri="{FF2B5EF4-FFF2-40B4-BE49-F238E27FC236}">
              <a16:creationId xmlns:a16="http://schemas.microsoft.com/office/drawing/2014/main" id="{00000000-0008-0000-0600-000004000000}"/>
            </a:ext>
          </a:extLst>
        </xdr:cNvPr>
        <xdr:cNvCxnSpPr>
          <a:cxnSpLocks noChangeShapeType="1"/>
        </xdr:cNvCxnSpPr>
      </xdr:nvCxnSpPr>
      <xdr:spPr bwMode="auto">
        <a:xfrm flipH="1">
          <a:off x="1266825" y="542925"/>
          <a:ext cx="352426" cy="0"/>
        </a:xfrm>
        <a:prstGeom prst="line">
          <a:avLst/>
        </a:prstGeom>
        <a:noFill/>
        <a:ln w="9525" algn="ctr">
          <a:solidFill>
            <a:srgbClr val="376092"/>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25"/>
  <sheetViews>
    <sheetView tabSelected="1" workbookViewId="0">
      <selection activeCell="I3" sqref="I3"/>
    </sheetView>
  </sheetViews>
  <sheetFormatPr defaultRowHeight="13.2"/>
  <cols>
    <col min="1" max="2" width="1.6640625" customWidth="1"/>
    <col min="3" max="3" width="10.6640625" customWidth="1"/>
    <col min="4" max="4" width="15.6640625" customWidth="1"/>
    <col min="5" max="5" width="51.44140625" customWidth="1"/>
    <col min="6" max="6" width="3.33203125" customWidth="1"/>
    <col min="7" max="7" width="1.6640625" customWidth="1"/>
    <col min="10" max="10" width="10.44140625" customWidth="1"/>
  </cols>
  <sheetData>
    <row r="1" spans="2:12" ht="6" customHeight="1" thickBot="1"/>
    <row r="2" spans="2:12" ht="96" customHeight="1">
      <c r="B2" s="72"/>
      <c r="C2" s="323"/>
      <c r="D2" s="323"/>
      <c r="E2" s="323"/>
      <c r="F2" s="323"/>
      <c r="G2" s="74"/>
    </row>
    <row r="3" spans="2:12" ht="42" customHeight="1">
      <c r="B3" s="75"/>
      <c r="C3" s="261" t="s">
        <v>62</v>
      </c>
      <c r="D3" s="76"/>
      <c r="E3" s="76"/>
      <c r="F3" s="82" t="s">
        <v>263</v>
      </c>
      <c r="G3" s="77"/>
    </row>
    <row r="4" spans="2:12" ht="24" customHeight="1">
      <c r="B4" s="75"/>
      <c r="C4" s="332" t="s">
        <v>192</v>
      </c>
      <c r="D4" s="332"/>
      <c r="E4" s="332"/>
      <c r="F4" s="332"/>
      <c r="G4" s="77"/>
    </row>
    <row r="5" spans="2:12" ht="99" customHeight="1">
      <c r="B5" s="75"/>
      <c r="C5" s="327" t="s">
        <v>253</v>
      </c>
      <c r="D5" s="327"/>
      <c r="E5" s="327"/>
      <c r="F5" s="327"/>
      <c r="G5" s="77"/>
      <c r="J5" s="100"/>
      <c r="L5" s="70"/>
    </row>
    <row r="6" spans="2:12" ht="18" customHeight="1">
      <c r="B6" s="75"/>
      <c r="C6" s="265" t="s">
        <v>193</v>
      </c>
      <c r="D6" s="267"/>
      <c r="E6" s="260" t="s">
        <v>254</v>
      </c>
      <c r="F6" s="258"/>
      <c r="G6" s="77"/>
      <c r="J6" s="100"/>
      <c r="L6" s="70"/>
    </row>
    <row r="7" spans="2:12" ht="6" customHeight="1">
      <c r="B7" s="75"/>
      <c r="C7" s="265"/>
      <c r="D7" s="259"/>
      <c r="E7" s="200"/>
      <c r="F7" s="259"/>
      <c r="G7" s="77"/>
      <c r="J7" s="100"/>
      <c r="L7" s="70"/>
    </row>
    <row r="8" spans="2:12" ht="18" customHeight="1">
      <c r="B8" s="75"/>
      <c r="C8" s="258"/>
      <c r="D8" s="266"/>
      <c r="E8" s="260" t="s">
        <v>255</v>
      </c>
      <c r="F8" s="258"/>
      <c r="G8" s="77"/>
      <c r="J8" s="100"/>
      <c r="L8" s="70"/>
    </row>
    <row r="9" spans="2:12" ht="30" customHeight="1">
      <c r="B9" s="75"/>
      <c r="C9" s="259"/>
      <c r="D9" s="334" t="s">
        <v>200</v>
      </c>
      <c r="E9" s="334"/>
      <c r="F9" s="259"/>
      <c r="G9" s="77"/>
      <c r="J9" s="100"/>
      <c r="L9" s="70"/>
    </row>
    <row r="10" spans="2:12" ht="24" customHeight="1">
      <c r="B10" s="75"/>
      <c r="C10" s="333" t="s">
        <v>194</v>
      </c>
      <c r="D10" s="333"/>
      <c r="E10" s="258"/>
      <c r="F10" s="258"/>
      <c r="G10" s="77"/>
      <c r="J10" s="100"/>
      <c r="L10" s="70"/>
    </row>
    <row r="11" spans="2:12" ht="30" customHeight="1">
      <c r="B11" s="75"/>
      <c r="C11" s="114" t="s">
        <v>63</v>
      </c>
      <c r="D11" s="203" t="s">
        <v>38</v>
      </c>
      <c r="E11" s="195" t="s">
        <v>191</v>
      </c>
      <c r="F11" s="194"/>
      <c r="G11" s="77"/>
      <c r="K11" s="202"/>
    </row>
    <row r="12" spans="2:12" ht="6" customHeight="1">
      <c r="B12" s="75"/>
      <c r="C12" s="114"/>
      <c r="D12" s="199"/>
      <c r="E12" s="195"/>
      <c r="F12" s="194"/>
      <c r="G12" s="77"/>
    </row>
    <row r="13" spans="2:12" ht="30" customHeight="1">
      <c r="B13" s="75"/>
      <c r="C13" s="114" t="s">
        <v>85</v>
      </c>
      <c r="D13" s="204" t="s">
        <v>137</v>
      </c>
      <c r="E13" s="328" t="s">
        <v>86</v>
      </c>
      <c r="F13" s="328"/>
      <c r="G13" s="77"/>
    </row>
    <row r="14" spans="2:12" s="198" customFormat="1" ht="6" customHeight="1">
      <c r="B14" s="196"/>
      <c r="C14" s="88"/>
      <c r="D14" s="199"/>
      <c r="E14" s="200"/>
      <c r="F14" s="268"/>
      <c r="G14" s="197"/>
    </row>
    <row r="15" spans="2:12" ht="30.75" customHeight="1">
      <c r="B15" s="75"/>
      <c r="C15" s="114" t="s">
        <v>162</v>
      </c>
      <c r="D15" s="203" t="s">
        <v>159</v>
      </c>
      <c r="E15" s="330" t="s">
        <v>252</v>
      </c>
      <c r="F15" s="224"/>
      <c r="G15" s="77"/>
    </row>
    <row r="16" spans="2:12" ht="6" customHeight="1">
      <c r="B16" s="75"/>
      <c r="C16" s="114"/>
      <c r="D16" s="201"/>
      <c r="E16" s="328"/>
      <c r="F16" s="221"/>
      <c r="G16" s="77"/>
      <c r="K16" s="100"/>
      <c r="L16" s="100"/>
    </row>
    <row r="17" spans="2:10" ht="30.75" customHeight="1">
      <c r="B17" s="75"/>
      <c r="C17" s="114" t="s">
        <v>87</v>
      </c>
      <c r="D17" s="203" t="s">
        <v>160</v>
      </c>
      <c r="E17" s="328"/>
      <c r="F17" s="224"/>
      <c r="G17" s="77"/>
    </row>
    <row r="18" spans="2:10" ht="6" customHeight="1">
      <c r="B18" s="75"/>
      <c r="C18" s="114"/>
      <c r="D18" s="201"/>
      <c r="E18" s="328"/>
      <c r="F18" s="221"/>
      <c r="G18" s="77"/>
    </row>
    <row r="19" spans="2:10" ht="30.75" customHeight="1">
      <c r="B19" s="75"/>
      <c r="C19" s="114" t="s">
        <v>163</v>
      </c>
      <c r="D19" s="203" t="s">
        <v>161</v>
      </c>
      <c r="E19" s="331"/>
      <c r="F19" s="269"/>
      <c r="G19" s="77"/>
    </row>
    <row r="20" spans="2:10" ht="6" customHeight="1">
      <c r="B20" s="75"/>
      <c r="C20" s="114"/>
      <c r="D20" s="201"/>
      <c r="E20" s="195"/>
      <c r="F20" s="195"/>
      <c r="G20" s="77"/>
    </row>
    <row r="21" spans="2:10" ht="30.75" customHeight="1">
      <c r="B21" s="75"/>
      <c r="C21" s="114" t="s">
        <v>164</v>
      </c>
      <c r="D21" s="204" t="s">
        <v>138</v>
      </c>
      <c r="E21" s="329" t="s">
        <v>190</v>
      </c>
      <c r="F21" s="328"/>
      <c r="G21" s="77"/>
      <c r="J21" s="100"/>
    </row>
    <row r="22" spans="2:10" hidden="1">
      <c r="B22" s="75"/>
      <c r="C22" s="76"/>
      <c r="D22" s="76"/>
      <c r="E22" s="76"/>
      <c r="F22" s="76"/>
      <c r="G22" s="77"/>
    </row>
    <row r="23" spans="2:10" ht="6" customHeight="1">
      <c r="B23" s="75"/>
      <c r="C23" s="76"/>
      <c r="D23" s="76"/>
      <c r="E23" s="76"/>
      <c r="F23" s="76"/>
      <c r="G23" s="77"/>
    </row>
    <row r="24" spans="2:10" ht="18.75" customHeight="1">
      <c r="B24" s="75"/>
      <c r="C24" s="324" t="s">
        <v>262</v>
      </c>
      <c r="D24" s="325"/>
      <c r="E24" s="325"/>
      <c r="F24" s="326"/>
      <c r="G24" s="77"/>
    </row>
    <row r="25" spans="2:10" ht="6" customHeight="1" thickBot="1">
      <c r="B25" s="78"/>
      <c r="C25" s="79"/>
      <c r="D25" s="79"/>
      <c r="E25" s="79"/>
      <c r="F25" s="79"/>
      <c r="G25" s="80"/>
    </row>
  </sheetData>
  <mergeCells count="9">
    <mergeCell ref="C2:F2"/>
    <mergeCell ref="C24:F24"/>
    <mergeCell ref="C5:F5"/>
    <mergeCell ref="E13:F13"/>
    <mergeCell ref="E21:F21"/>
    <mergeCell ref="E15:E19"/>
    <mergeCell ref="C4:F4"/>
    <mergeCell ref="C10:D10"/>
    <mergeCell ref="D9:E9"/>
  </mergeCells>
  <hyperlinks>
    <hyperlink ref="D11" location="Parameters!D6" display="Parameters" xr:uid="{00000000-0004-0000-0000-000000000000}"/>
    <hyperlink ref="D13" location="'Container structure'!A1" display="Container structure" xr:uid="{00000000-0004-0000-0000-000001000000}"/>
    <hyperlink ref="D15" location="'Timing A'!A1" display="Timing A" xr:uid="{00000000-0004-0000-0000-000002000000}"/>
    <hyperlink ref="D17" location="'Timing B'!A1" display="Timing B" xr:uid="{00000000-0004-0000-0000-000003000000}"/>
    <hyperlink ref="D19" location="'Timing C'!A1" display="Timing C" xr:uid="{00000000-0004-0000-0000-000004000000}"/>
    <hyperlink ref="D21" location="'Terms and conditions'!A1" display="Terms and conditions" xr:uid="{00000000-0004-0000-0000-000005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W137"/>
  <sheetViews>
    <sheetView topLeftCell="A31" zoomScaleNormal="100" workbookViewId="0">
      <selection activeCell="H7" sqref="H7"/>
    </sheetView>
  </sheetViews>
  <sheetFormatPr defaultRowHeight="13.2"/>
  <cols>
    <col min="1" max="1" width="1.6640625" customWidth="1"/>
    <col min="2" max="2" width="2.6640625" customWidth="1"/>
    <col min="3" max="3" width="31.5546875" customWidth="1"/>
    <col min="4" max="4" width="21.6640625" customWidth="1"/>
    <col min="5" max="5" width="8.88671875" customWidth="1"/>
    <col min="6" max="6" width="33.6640625" customWidth="1"/>
    <col min="7" max="7" width="9.88671875" customWidth="1"/>
    <col min="8" max="8" width="10.88671875" customWidth="1"/>
    <col min="9" max="9" width="3" customWidth="1"/>
    <col min="10" max="10" width="41.44140625" customWidth="1"/>
    <col min="11" max="12" width="9.109375" customWidth="1"/>
    <col min="16" max="16" width="9.109375" customWidth="1"/>
  </cols>
  <sheetData>
    <row r="1" spans="2:12" ht="6" customHeight="1" thickBot="1"/>
    <row r="2" spans="2:12" ht="38.25" customHeight="1">
      <c r="B2" s="72"/>
      <c r="C2" s="73"/>
      <c r="D2" s="73"/>
      <c r="E2" s="89"/>
      <c r="F2" s="89"/>
      <c r="G2" s="103"/>
      <c r="H2" s="90" t="s">
        <v>180</v>
      </c>
      <c r="I2" s="74"/>
    </row>
    <row r="3" spans="2:12" ht="45.75" customHeight="1">
      <c r="B3" s="75"/>
      <c r="C3" s="262" t="s">
        <v>38</v>
      </c>
      <c r="D3" s="76"/>
      <c r="E3" s="76"/>
      <c r="F3" s="76"/>
      <c r="G3" s="76"/>
      <c r="H3" s="76"/>
      <c r="I3" s="77"/>
      <c r="K3" s="69"/>
      <c r="L3" s="207"/>
    </row>
    <row r="4" spans="2:12" ht="24" customHeight="1">
      <c r="B4" s="75"/>
      <c r="C4" s="91" t="s">
        <v>226</v>
      </c>
      <c r="D4" s="76"/>
      <c r="E4" s="76"/>
      <c r="F4" s="76"/>
      <c r="G4" s="76"/>
      <c r="H4" s="76"/>
      <c r="I4" s="77"/>
      <c r="K4" s="69"/>
      <c r="L4" s="207"/>
    </row>
    <row r="5" spans="2:12" ht="15" customHeight="1">
      <c r="B5" s="75"/>
      <c r="C5" s="92" t="s">
        <v>65</v>
      </c>
      <c r="D5" s="93" t="s">
        <v>66</v>
      </c>
      <c r="E5" s="76"/>
      <c r="F5" s="76"/>
      <c r="G5" s="76"/>
      <c r="H5" s="76"/>
      <c r="I5" s="77"/>
    </row>
    <row r="6" spans="2:12">
      <c r="B6" s="75"/>
      <c r="C6" s="92" t="s">
        <v>165</v>
      </c>
      <c r="D6" s="83" t="s">
        <v>64</v>
      </c>
      <c r="E6" s="76"/>
      <c r="F6" s="76"/>
      <c r="G6" s="76"/>
      <c r="H6" s="76"/>
      <c r="I6" s="77"/>
    </row>
    <row r="7" spans="2:12">
      <c r="B7" s="75"/>
      <c r="C7" s="92" t="s">
        <v>166</v>
      </c>
      <c r="D7" s="83" t="s">
        <v>42</v>
      </c>
      <c r="E7" s="76"/>
      <c r="F7" s="76"/>
      <c r="G7" s="76"/>
      <c r="H7" s="76"/>
      <c r="I7" s="77"/>
    </row>
    <row r="8" spans="2:12" ht="12.75" customHeight="1">
      <c r="B8" s="75"/>
      <c r="C8" s="92" t="s">
        <v>167</v>
      </c>
      <c r="D8" s="275" t="s">
        <v>206</v>
      </c>
      <c r="E8" s="277"/>
      <c r="F8" s="342" t="s">
        <v>231</v>
      </c>
      <c r="G8" s="342"/>
      <c r="H8" s="343"/>
      <c r="I8" s="77"/>
    </row>
    <row r="9" spans="2:12" ht="14.25" customHeight="1">
      <c r="B9" s="75"/>
      <c r="C9" s="92" t="s">
        <v>211</v>
      </c>
      <c r="D9" s="84">
        <v>60</v>
      </c>
      <c r="E9" s="76"/>
      <c r="F9" s="281" t="s">
        <v>227</v>
      </c>
      <c r="G9" s="278"/>
      <c r="H9" s="282"/>
      <c r="I9" s="77"/>
      <c r="K9" s="69"/>
    </row>
    <row r="10" spans="2:12">
      <c r="B10" s="75"/>
      <c r="C10" s="92" t="s">
        <v>168</v>
      </c>
      <c r="D10" s="84" t="s">
        <v>134</v>
      </c>
      <c r="E10" s="76"/>
      <c r="F10" s="283"/>
      <c r="G10" s="276"/>
      <c r="H10" s="284"/>
      <c r="I10" s="77"/>
    </row>
    <row r="11" spans="2:12">
      <c r="B11" s="75"/>
      <c r="C11" s="92" t="s">
        <v>68</v>
      </c>
      <c r="D11" s="94">
        <f>VLOOKUP($D$10,K92:L100,2,FALSE)</f>
        <v>3</v>
      </c>
      <c r="E11" s="76"/>
      <c r="F11" s="285" t="s">
        <v>170</v>
      </c>
      <c r="G11" s="274"/>
      <c r="H11" s="318" t="str">
        <f>IF( MOD(G11,4),"Err","OK")</f>
        <v>OK</v>
      </c>
      <c r="I11" s="77"/>
    </row>
    <row r="12" spans="2:12">
      <c r="B12" s="75"/>
      <c r="C12" s="92" t="s">
        <v>169</v>
      </c>
      <c r="D12" s="85">
        <v>2.125</v>
      </c>
      <c r="E12" s="317" t="str">
        <f>IF(F43&gt;=6,"Okay","Error")</f>
        <v>Okay</v>
      </c>
      <c r="F12" s="286" t="s">
        <v>171</v>
      </c>
      <c r="G12" s="210"/>
      <c r="H12" s="316"/>
      <c r="I12" s="77"/>
    </row>
    <row r="13" spans="2:12" ht="18" customHeight="1">
      <c r="B13" s="75"/>
      <c r="C13" s="92" t="s">
        <v>69</v>
      </c>
      <c r="D13" s="86">
        <f>IF(D8="Custom",G11,VLOOKUP($D$8,K70:M84,2,FALSE))</f>
        <v>1024</v>
      </c>
      <c r="E13" s="76"/>
      <c r="F13" s="76"/>
      <c r="G13" s="76"/>
      <c r="H13" s="76"/>
      <c r="I13" s="77"/>
    </row>
    <row r="14" spans="2:12" ht="155.25" customHeight="1">
      <c r="B14" s="75"/>
      <c r="C14" s="338"/>
      <c r="D14" s="338"/>
      <c r="E14" s="76"/>
      <c r="F14" s="271" t="s">
        <v>71</v>
      </c>
      <c r="G14" s="216">
        <f>IF(D8="Custom",G12,VLOOKUP($D$8,K70:M84,3,FALSE))</f>
        <v>768</v>
      </c>
      <c r="H14" s="76"/>
      <c r="I14" s="77"/>
    </row>
    <row r="15" spans="2:12" ht="5.25" customHeight="1">
      <c r="B15" s="75"/>
      <c r="C15" s="76"/>
      <c r="D15" s="76"/>
      <c r="E15" s="76"/>
      <c r="F15" s="76"/>
      <c r="G15" s="76"/>
      <c r="H15" s="3"/>
      <c r="I15" s="77"/>
    </row>
    <row r="16" spans="2:12" ht="18" customHeight="1">
      <c r="B16" s="75"/>
      <c r="C16" s="96" t="s">
        <v>73</v>
      </c>
      <c r="D16" s="272">
        <f>(40/(D12))</f>
        <v>18.823529411764707</v>
      </c>
      <c r="E16" s="76"/>
      <c r="F16" s="341"/>
      <c r="G16" s="341"/>
      <c r="H16" s="341"/>
      <c r="I16" s="77"/>
    </row>
    <row r="17" spans="2:11">
      <c r="B17" s="75"/>
      <c r="C17" s="96" t="s">
        <v>74</v>
      </c>
      <c r="D17" s="272">
        <f>D13*D11</f>
        <v>3072</v>
      </c>
      <c r="E17" s="76"/>
      <c r="F17" s="341"/>
      <c r="G17" s="341"/>
      <c r="H17" s="341"/>
      <c r="I17" s="77"/>
      <c r="K17" s="279"/>
    </row>
    <row r="18" spans="2:11">
      <c r="B18" s="75"/>
      <c r="C18" s="273" t="s">
        <v>230</v>
      </c>
      <c r="D18" s="312">
        <f>IF(D19="Yes",D20,IF(2112&gt;=D17,1/QUOTIENT(2112,D17),(QUOTIENT(D17,2112)+1)))</f>
        <v>2</v>
      </c>
      <c r="E18" s="76"/>
      <c r="F18" s="338"/>
      <c r="G18" s="338"/>
      <c r="H18" s="338"/>
      <c r="I18" s="77"/>
      <c r="K18" s="280"/>
    </row>
    <row r="19" spans="2:11">
      <c r="B19" s="75"/>
      <c r="C19" s="92" t="s">
        <v>233</v>
      </c>
      <c r="D19" s="84" t="s">
        <v>52</v>
      </c>
      <c r="E19" s="76"/>
      <c r="F19" s="291"/>
      <c r="G19" s="291"/>
      <c r="H19" s="291"/>
      <c r="I19" s="77"/>
    </row>
    <row r="20" spans="2:11">
      <c r="B20" s="75"/>
      <c r="C20" s="92" t="s">
        <v>189</v>
      </c>
      <c r="D20" s="85"/>
      <c r="E20" s="76"/>
      <c r="F20" s="291"/>
      <c r="G20" s="291"/>
      <c r="H20" s="291"/>
      <c r="I20" s="77"/>
    </row>
    <row r="21" spans="2:11">
      <c r="B21" s="75"/>
      <c r="C21" s="96" t="s">
        <v>75</v>
      </c>
      <c r="D21" s="272">
        <f>D17*(1/D18)</f>
        <v>1536</v>
      </c>
      <c r="E21" s="76"/>
      <c r="F21" s="338"/>
      <c r="G21" s="338"/>
      <c r="H21" s="338"/>
      <c r="I21" s="77"/>
    </row>
    <row r="22" spans="2:11">
      <c r="B22" s="75"/>
      <c r="C22" s="96" t="s">
        <v>76</v>
      </c>
      <c r="D22" s="272">
        <f>G14/(1/D18)</f>
        <v>1536</v>
      </c>
      <c r="E22" s="76"/>
      <c r="F22" s="338"/>
      <c r="G22" s="338"/>
      <c r="H22" s="338"/>
      <c r="I22" s="77"/>
    </row>
    <row r="23" spans="2:11">
      <c r="B23" s="75"/>
      <c r="C23" s="92" t="s">
        <v>154</v>
      </c>
      <c r="D23" s="272">
        <f>1/(QUOTIENT(1/D9,D16/1000000000)*D16/1000000000)</f>
        <v>60.000045176504607</v>
      </c>
      <c r="E23" s="76"/>
      <c r="F23" s="338"/>
      <c r="G23" s="338"/>
      <c r="H23" s="338"/>
      <c r="I23" s="77"/>
    </row>
    <row r="24" spans="2:11" ht="12.75" customHeight="1">
      <c r="B24" s="75"/>
      <c r="C24" s="95" t="s">
        <v>250</v>
      </c>
      <c r="D24" s="101">
        <f>TRUNC(((1/D9)*1000),2)</f>
        <v>16.66</v>
      </c>
      <c r="E24" s="76"/>
      <c r="F24" s="338"/>
      <c r="G24" s="338"/>
      <c r="H24" s="338"/>
      <c r="I24" s="77"/>
    </row>
    <row r="25" spans="2:11" s="100" customFormat="1" ht="95.25" customHeight="1">
      <c r="B25" s="98"/>
      <c r="C25" s="327"/>
      <c r="D25" s="327"/>
      <c r="E25" s="91"/>
      <c r="F25" s="339"/>
      <c r="G25" s="339"/>
      <c r="H25" s="339"/>
      <c r="I25" s="99"/>
    </row>
    <row r="26" spans="2:11" s="100" customFormat="1" ht="25.5" customHeight="1">
      <c r="B26" s="98"/>
      <c r="C26" s="206" t="s">
        <v>172</v>
      </c>
      <c r="D26" s="313">
        <v>4</v>
      </c>
      <c r="E26" s="91"/>
      <c r="F26" s="91"/>
      <c r="G26" s="311"/>
      <c r="H26" s="311"/>
      <c r="I26" s="99"/>
    </row>
    <row r="27" spans="2:11" ht="12.75" customHeight="1">
      <c r="B27" s="75"/>
      <c r="C27" s="92" t="s">
        <v>175</v>
      </c>
      <c r="D27" s="314">
        <v>12</v>
      </c>
      <c r="E27" s="97"/>
      <c r="F27" s="340"/>
      <c r="G27" s="340"/>
      <c r="H27" s="340"/>
      <c r="I27" s="77"/>
    </row>
    <row r="28" spans="2:11" ht="12.75" customHeight="1">
      <c r="B28" s="75"/>
      <c r="C28" s="92" t="s">
        <v>173</v>
      </c>
      <c r="D28" s="314">
        <v>8</v>
      </c>
      <c r="E28" s="97"/>
      <c r="F28" s="340"/>
      <c r="G28" s="340"/>
      <c r="H28" s="340"/>
      <c r="I28" s="77"/>
    </row>
    <row r="29" spans="2:11" ht="12" customHeight="1">
      <c r="B29" s="75"/>
      <c r="C29" s="92" t="s">
        <v>174</v>
      </c>
      <c r="D29" s="315">
        <f>D27-D28</f>
        <v>4</v>
      </c>
      <c r="E29" s="97"/>
      <c r="F29" s="340"/>
      <c r="G29" s="340"/>
      <c r="H29" s="340"/>
      <c r="I29" s="77"/>
    </row>
    <row r="30" spans="2:11" ht="18" customHeight="1">
      <c r="B30" s="75"/>
      <c r="C30" s="92" t="s">
        <v>158</v>
      </c>
      <c r="D30" s="312">
        <f>(QUOTIENT((1000000/D9)/(D27+G14),(D16/1000)/(1/D18)))*(D16/1000)/(1/D18)</f>
        <v>21.345882352941178</v>
      </c>
      <c r="E30" s="76"/>
      <c r="F30" s="338"/>
      <c r="G30" s="338"/>
      <c r="H30" s="338"/>
      <c r="I30" s="77"/>
    </row>
    <row r="31" spans="2:11" ht="12.75" customHeight="1">
      <c r="B31" s="75"/>
      <c r="C31" s="92" t="s">
        <v>77</v>
      </c>
      <c r="D31" s="94">
        <f>1000/D30</f>
        <v>46.847442680776012</v>
      </c>
      <c r="E31" s="76"/>
      <c r="F31" s="339"/>
      <c r="G31" s="339"/>
      <c r="H31" s="339"/>
      <c r="I31" s="77"/>
    </row>
    <row r="32" spans="2:11" ht="24" customHeight="1">
      <c r="B32" s="75"/>
      <c r="C32" s="95" t="s">
        <v>155</v>
      </c>
      <c r="D32" s="101">
        <f>1000000/(D30*(D27+G14))</f>
        <v>60.060823949712834</v>
      </c>
      <c r="E32" s="76"/>
      <c r="F32" s="91"/>
      <c r="G32" s="91"/>
      <c r="H32" s="76"/>
      <c r="I32" s="77"/>
    </row>
    <row r="33" spans="2:49" ht="24" customHeight="1" thickBot="1">
      <c r="B33" s="104"/>
      <c r="C33" s="102" t="s">
        <v>78</v>
      </c>
      <c r="D33" s="79"/>
      <c r="E33" s="79"/>
      <c r="F33" s="79"/>
      <c r="G33" s="79"/>
      <c r="H33" s="79"/>
      <c r="I33" s="77"/>
      <c r="AI33" s="47" t="s">
        <v>21</v>
      </c>
      <c r="AJ33" s="47"/>
      <c r="AK33" s="60"/>
      <c r="AL33" s="47"/>
      <c r="AM33" s="47"/>
      <c r="AN33" s="47"/>
      <c r="AO33" s="47"/>
      <c r="AQ33" s="78"/>
      <c r="AR33" s="79"/>
      <c r="AS33" s="79"/>
      <c r="AT33" s="79"/>
      <c r="AU33" s="79"/>
      <c r="AV33" s="79"/>
      <c r="AW33" s="80"/>
    </row>
    <row r="34" spans="2:49" ht="25.5" customHeight="1">
      <c r="B34" s="104"/>
      <c r="C34" s="188"/>
      <c r="D34" s="107" t="s">
        <v>156</v>
      </c>
      <c r="E34" s="107"/>
      <c r="F34" s="107" t="s">
        <v>79</v>
      </c>
      <c r="G34" s="108" t="s">
        <v>80</v>
      </c>
      <c r="H34" s="193" t="s">
        <v>81</v>
      </c>
      <c r="I34" s="77"/>
      <c r="AI34" s="47"/>
      <c r="AJ34" s="47"/>
      <c r="AK34" s="60"/>
      <c r="AL34" s="47"/>
      <c r="AM34" s="47"/>
      <c r="AN34" s="47"/>
      <c r="AO34" s="47"/>
      <c r="AQ34" s="76"/>
      <c r="AR34" s="76"/>
      <c r="AS34" s="76"/>
      <c r="AT34" s="76"/>
      <c r="AU34" s="76"/>
      <c r="AV34" s="76"/>
      <c r="AW34" s="76"/>
    </row>
    <row r="35" spans="2:49" ht="18" customHeight="1">
      <c r="B35" s="75"/>
      <c r="C35" s="189" t="s">
        <v>244</v>
      </c>
      <c r="D35" s="217">
        <f>P57*D16/1000</f>
        <v>0.65882352941176481</v>
      </c>
      <c r="E35" s="109"/>
      <c r="F35" s="217">
        <f>P57</f>
        <v>35</v>
      </c>
      <c r="G35" s="287" t="s">
        <v>246</v>
      </c>
      <c r="H35" s="288" t="s">
        <v>246</v>
      </c>
      <c r="I35" s="77"/>
      <c r="AI35" s="47"/>
      <c r="AJ35" s="52" t="s">
        <v>11</v>
      </c>
      <c r="AK35" s="61"/>
      <c r="AL35" s="58" t="s">
        <v>25</v>
      </c>
      <c r="AM35" s="59" t="s">
        <v>26</v>
      </c>
      <c r="AN35" s="59" t="s">
        <v>27</v>
      </c>
      <c r="AO35" s="59" t="s">
        <v>28</v>
      </c>
    </row>
    <row r="36" spans="2:49" ht="12.75" customHeight="1">
      <c r="B36" s="75"/>
      <c r="C36" s="190" t="s">
        <v>245</v>
      </c>
      <c r="D36" s="217">
        <f>S56*D16/1000</f>
        <v>7.3976470588235301</v>
      </c>
      <c r="E36" s="110"/>
      <c r="F36" s="217">
        <f>S56</f>
        <v>393</v>
      </c>
      <c r="G36" s="287" t="s">
        <v>246</v>
      </c>
      <c r="H36" s="289" t="s">
        <v>246</v>
      </c>
      <c r="I36" s="77"/>
      <c r="K36" s="3"/>
      <c r="AI36" s="47"/>
      <c r="AJ36" s="50">
        <v>1</v>
      </c>
      <c r="AK36" s="53" t="s">
        <v>20</v>
      </c>
      <c r="AL36" s="68">
        <v>44</v>
      </c>
      <c r="AM36" s="67" t="s">
        <v>23</v>
      </c>
      <c r="AN36" s="67" t="s">
        <v>23</v>
      </c>
      <c r="AO36" s="67" t="s">
        <v>23</v>
      </c>
    </row>
    <row r="37" spans="2:49" ht="12" customHeight="1">
      <c r="B37" s="75"/>
      <c r="C37" s="190" t="s">
        <v>130</v>
      </c>
      <c r="D37" s="217">
        <f>(F37*D$16)/1000000</f>
        <v>16.649788235294118</v>
      </c>
      <c r="E37" s="110"/>
      <c r="F37" s="217">
        <f>(1000000000/D32)/D16</f>
        <v>884520</v>
      </c>
      <c r="G37" s="217">
        <f>F37/(F$39/(1/D18))</f>
        <v>780</v>
      </c>
      <c r="H37" s="270" t="str">
        <f>IF(D32*G37*D30/1000000 = 1,"Okay","Error")</f>
        <v>Okay</v>
      </c>
      <c r="I37" s="77"/>
      <c r="J37" s="69"/>
      <c r="K37" s="112"/>
      <c r="AI37" s="47"/>
      <c r="AJ37" s="50">
        <v>2</v>
      </c>
      <c r="AK37" s="53" t="s">
        <v>20</v>
      </c>
      <c r="AL37" s="54" t="s">
        <v>23</v>
      </c>
      <c r="AM37" s="54" t="s">
        <v>23</v>
      </c>
      <c r="AN37" s="54" t="s">
        <v>23</v>
      </c>
      <c r="AO37" s="54" t="s">
        <v>23</v>
      </c>
    </row>
    <row r="38" spans="2:49" ht="12.75" customHeight="1">
      <c r="B38" s="75"/>
      <c r="C38" s="191" t="s">
        <v>131</v>
      </c>
      <c r="D38" s="217">
        <f>(F38*D$16)/1000</f>
        <v>85.383529411764712</v>
      </c>
      <c r="E38" s="110"/>
      <c r="F38" s="217">
        <f>F$39*(D29/(1/D18))</f>
        <v>4536</v>
      </c>
      <c r="G38" s="217">
        <f>F38/(F$39/(1/D18))</f>
        <v>4</v>
      </c>
      <c r="H38" s="289" t="s">
        <v>246</v>
      </c>
      <c r="I38" s="77"/>
      <c r="K38" s="112"/>
      <c r="AI38" s="47"/>
      <c r="AJ38" s="55">
        <v>3</v>
      </c>
      <c r="AK38" s="62" t="s">
        <v>20</v>
      </c>
      <c r="AL38" s="51">
        <v>61</v>
      </c>
      <c r="AM38" s="49" t="s">
        <v>24</v>
      </c>
      <c r="AN38" s="56" t="s">
        <v>23</v>
      </c>
      <c r="AO38" s="56" t="s">
        <v>23</v>
      </c>
    </row>
    <row r="39" spans="2:49" ht="12.75" customHeight="1">
      <c r="B39" s="75"/>
      <c r="C39" s="190" t="s">
        <v>132</v>
      </c>
      <c r="D39" s="217">
        <f>(F39*D$16)/1000</f>
        <v>10.672941176470589</v>
      </c>
      <c r="E39" s="110"/>
      <c r="F39" s="217">
        <f>((1/D18)*(D30*1000))/D16</f>
        <v>567</v>
      </c>
      <c r="G39" s="217">
        <f>F39/(F$39/(1/D18))</f>
        <v>0.5</v>
      </c>
      <c r="H39" s="270" t="str">
        <f>IF(G39=(1/D18),"Okay","Error")</f>
        <v>Okay</v>
      </c>
      <c r="I39" s="77"/>
      <c r="K39" s="112"/>
      <c r="AI39" s="48"/>
      <c r="AJ39" s="49">
        <v>4</v>
      </c>
      <c r="AK39" s="63" t="s">
        <v>20</v>
      </c>
      <c r="AL39" s="49" t="s">
        <v>24</v>
      </c>
      <c r="AM39" s="57" t="s">
        <v>23</v>
      </c>
      <c r="AN39" s="49" t="s">
        <v>24</v>
      </c>
      <c r="AO39" s="49" t="s">
        <v>24</v>
      </c>
    </row>
    <row r="40" spans="2:49" ht="18" customHeight="1">
      <c r="B40" s="75"/>
      <c r="C40" s="190" t="s">
        <v>157</v>
      </c>
      <c r="D40" s="217">
        <f>(F40*D$16)/1000</f>
        <v>16382.964705882354</v>
      </c>
      <c r="E40" s="110"/>
      <c r="F40" s="217">
        <f>F$39*(((G14/(1/D18))-1))</f>
        <v>870345</v>
      </c>
      <c r="G40" s="217">
        <f>F40/(F$39/(1/D18))</f>
        <v>767.5</v>
      </c>
      <c r="H40" s="270" t="str">
        <f>IF(G40=G14-(1/D18),"Okay","Error")</f>
        <v>Okay</v>
      </c>
      <c r="I40" s="77"/>
      <c r="K40" s="112"/>
      <c r="AI40" s="47"/>
      <c r="AJ40" s="50">
        <v>5</v>
      </c>
      <c r="AK40" s="53" t="s">
        <v>20</v>
      </c>
      <c r="AL40" s="54" t="s">
        <v>41</v>
      </c>
      <c r="AM40" s="54" t="s">
        <v>41</v>
      </c>
      <c r="AN40" s="54" t="s">
        <v>41</v>
      </c>
      <c r="AO40" s="54" t="s">
        <v>41</v>
      </c>
    </row>
    <row r="41" spans="2:49" ht="12.75" customHeight="1">
      <c r="B41" s="75"/>
      <c r="C41" s="190" t="s">
        <v>82</v>
      </c>
      <c r="D41" s="217">
        <f>(F41*D$16)/1000</f>
        <v>181.44</v>
      </c>
      <c r="E41" s="110"/>
      <c r="F41" s="217">
        <f>((F39)*((D28/(1/D18))+(1)))</f>
        <v>9639</v>
      </c>
      <c r="G41" s="217">
        <f>F41/(F$39/(1/D18))</f>
        <v>8.5</v>
      </c>
      <c r="H41" s="289" t="s">
        <v>246</v>
      </c>
      <c r="I41" s="77"/>
      <c r="K41" s="112"/>
      <c r="AI41" s="47"/>
      <c r="AJ41" s="50">
        <v>6</v>
      </c>
      <c r="AK41" s="53" t="s">
        <v>20</v>
      </c>
      <c r="AL41" s="54" t="s">
        <v>23</v>
      </c>
      <c r="AM41" s="54" t="s">
        <v>23</v>
      </c>
      <c r="AN41" s="54" t="s">
        <v>23</v>
      </c>
      <c r="AO41" s="54" t="s">
        <v>23</v>
      </c>
    </row>
    <row r="42" spans="2:49" ht="12.75" customHeight="1">
      <c r="B42" s="75"/>
      <c r="C42" s="190" t="s">
        <v>243</v>
      </c>
      <c r="D42" s="217">
        <f>D39/G39</f>
        <v>21.345882352941178</v>
      </c>
      <c r="E42" s="110"/>
      <c r="F42" s="217">
        <f>(D18)*F39</f>
        <v>1134</v>
      </c>
      <c r="G42" s="217">
        <v>1</v>
      </c>
      <c r="H42" s="289" t="s">
        <v>246</v>
      </c>
      <c r="I42" s="77"/>
      <c r="K42" s="112"/>
      <c r="AI42" s="47" t="s">
        <v>22</v>
      </c>
      <c r="AJ42" s="47"/>
      <c r="AK42" s="60"/>
      <c r="AL42" s="47"/>
      <c r="AM42" s="47"/>
      <c r="AN42" s="47"/>
      <c r="AO42" s="47"/>
    </row>
    <row r="43" spans="2:49" ht="12.75" customHeight="1">
      <c r="B43" s="75"/>
      <c r="C43" s="190" t="s">
        <v>83</v>
      </c>
      <c r="D43" s="217">
        <f>(F43*D$16)/1000</f>
        <v>3.2752941176470589</v>
      </c>
      <c r="E43" s="110"/>
      <c r="F43" s="217">
        <f>F39-F36</f>
        <v>174</v>
      </c>
      <c r="G43" s="287" t="s">
        <v>246</v>
      </c>
      <c r="H43" s="217" t="str">
        <f>IF(F43&gt;=6,"Okay","Error")</f>
        <v>Okay</v>
      </c>
      <c r="I43" s="77"/>
      <c r="K43" s="112"/>
      <c r="AI43" s="47"/>
      <c r="AJ43" s="52" t="s">
        <v>11</v>
      </c>
      <c r="AK43" s="64" t="s">
        <v>12</v>
      </c>
      <c r="AL43" s="58" t="s">
        <v>25</v>
      </c>
      <c r="AM43" s="59" t="s">
        <v>26</v>
      </c>
      <c r="AN43" s="59" t="s">
        <v>27</v>
      </c>
      <c r="AO43" s="59" t="s">
        <v>28</v>
      </c>
    </row>
    <row r="44" spans="2:49" ht="12.75" customHeight="1">
      <c r="B44" s="75"/>
      <c r="C44" s="192" t="s">
        <v>84</v>
      </c>
      <c r="D44" s="218">
        <f>(F44*D$16)/1000</f>
        <v>174.04235294117649</v>
      </c>
      <c r="E44" s="111"/>
      <c r="F44" s="218">
        <f>F41-F36</f>
        <v>9246</v>
      </c>
      <c r="G44" s="218">
        <f>F44/(F$39/(1/D18))</f>
        <v>8.1534391534391535</v>
      </c>
      <c r="H44" s="290" t="s">
        <v>246</v>
      </c>
      <c r="I44" s="77"/>
      <c r="K44" s="112"/>
      <c r="AI44" s="47"/>
      <c r="AJ44" s="50">
        <v>0</v>
      </c>
      <c r="AK44" s="53" t="s">
        <v>13</v>
      </c>
      <c r="AL44" s="49" t="s">
        <v>24</v>
      </c>
      <c r="AM44" s="49" t="s">
        <v>24</v>
      </c>
      <c r="AN44" s="49" t="s">
        <v>24</v>
      </c>
      <c r="AO44" s="49" t="s">
        <v>24</v>
      </c>
    </row>
    <row r="45" spans="2:49" ht="12" customHeight="1">
      <c r="B45" s="75"/>
      <c r="C45" s="92"/>
      <c r="D45" s="76"/>
      <c r="E45" s="76"/>
      <c r="F45" s="106"/>
      <c r="G45" s="96"/>
      <c r="H45" s="87"/>
      <c r="I45" s="77"/>
      <c r="K45" s="3"/>
      <c r="AI45" s="47"/>
      <c r="AJ45" s="50"/>
      <c r="AK45" s="53"/>
      <c r="AL45" s="105"/>
      <c r="AM45" s="105"/>
      <c r="AN45" s="105"/>
      <c r="AO45" s="105"/>
    </row>
    <row r="46" spans="2:49" ht="21" customHeight="1">
      <c r="B46" s="75"/>
      <c r="C46" s="92"/>
      <c r="D46" s="76"/>
      <c r="E46" s="76"/>
      <c r="F46" s="335" t="s">
        <v>142</v>
      </c>
      <c r="G46" s="336"/>
      <c r="H46" s="337"/>
      <c r="I46" s="211"/>
      <c r="AI46" s="47"/>
      <c r="AJ46" s="50"/>
      <c r="AK46" s="53"/>
      <c r="AL46" s="105"/>
      <c r="AM46" s="105"/>
      <c r="AN46" s="105"/>
      <c r="AO46" s="105"/>
    </row>
    <row r="47" spans="2:49" ht="12.75" customHeight="1" thickBot="1">
      <c r="B47" s="78"/>
      <c r="C47" s="79"/>
      <c r="D47" s="79"/>
      <c r="E47" s="79"/>
      <c r="F47" s="79"/>
      <c r="G47" s="79"/>
      <c r="H47" s="79"/>
      <c r="I47" s="80"/>
      <c r="AI47" s="47"/>
      <c r="AJ47" s="50">
        <v>1</v>
      </c>
      <c r="AK47" s="53" t="s">
        <v>14</v>
      </c>
      <c r="AL47" s="68" t="s">
        <v>39</v>
      </c>
      <c r="AM47" s="68" t="s">
        <v>39</v>
      </c>
      <c r="AN47" s="68" t="s">
        <v>39</v>
      </c>
      <c r="AO47" s="68" t="s">
        <v>39</v>
      </c>
    </row>
    <row r="48" spans="2:49" ht="12" customHeight="1">
      <c r="AI48" s="47"/>
      <c r="AJ48" s="50">
        <v>2</v>
      </c>
      <c r="AK48" s="53" t="s">
        <v>15</v>
      </c>
      <c r="AL48" s="68" t="s">
        <v>39</v>
      </c>
      <c r="AM48" s="68" t="s">
        <v>39</v>
      </c>
      <c r="AN48" s="68" t="s">
        <v>39</v>
      </c>
      <c r="AO48" s="68" t="s">
        <v>39</v>
      </c>
    </row>
    <row r="49" spans="6:41" ht="13.5" customHeight="1" thickBot="1">
      <c r="K49" s="292" t="s">
        <v>220</v>
      </c>
      <c r="L49" s="293"/>
      <c r="M49" s="293"/>
      <c r="N49" s="294"/>
      <c r="O49" s="292" t="s">
        <v>240</v>
      </c>
      <c r="P49" s="292"/>
      <c r="Q49" s="294"/>
      <c r="R49" s="292" t="s">
        <v>241</v>
      </c>
      <c r="S49" s="292"/>
      <c r="AI49" s="47"/>
      <c r="AJ49" s="50">
        <v>3</v>
      </c>
      <c r="AK49" s="53" t="s">
        <v>15</v>
      </c>
      <c r="AL49" s="68" t="s">
        <v>39</v>
      </c>
      <c r="AM49" s="68" t="s">
        <v>39</v>
      </c>
      <c r="AN49" s="68" t="s">
        <v>39</v>
      </c>
      <c r="AO49" s="68" t="s">
        <v>39</v>
      </c>
    </row>
    <row r="50" spans="6:41" ht="13.5" customHeight="1">
      <c r="K50" s="295"/>
      <c r="L50" s="294"/>
      <c r="M50" s="294"/>
      <c r="N50" s="294"/>
      <c r="O50" s="295"/>
      <c r="P50" s="295" t="s">
        <v>234</v>
      </c>
      <c r="Q50" s="294"/>
      <c r="R50" s="296"/>
      <c r="S50" s="296"/>
      <c r="AI50" s="47"/>
      <c r="AJ50" s="50"/>
      <c r="AK50" s="53"/>
      <c r="AL50" s="68"/>
      <c r="AM50" s="68"/>
      <c r="AN50" s="68"/>
      <c r="AO50" s="68"/>
    </row>
    <row r="51" spans="6:41" ht="12.75" customHeight="1">
      <c r="K51" s="297" t="s">
        <v>150</v>
      </c>
      <c r="L51" s="294"/>
      <c r="M51" s="294"/>
      <c r="N51" s="294"/>
      <c r="O51" s="298" t="s">
        <v>0</v>
      </c>
      <c r="P51" s="294">
        <v>1</v>
      </c>
      <c r="Q51" s="294"/>
      <c r="R51" s="298" t="s">
        <v>0</v>
      </c>
      <c r="S51" s="294">
        <v>1</v>
      </c>
      <c r="AI51" s="47"/>
      <c r="AJ51" s="50">
        <v>4</v>
      </c>
      <c r="AK51" s="53" t="s">
        <v>16</v>
      </c>
      <c r="AL51" s="67" t="e">
        <f>VLOOKUP(AS44,AT33:AU41,2)</f>
        <v>#N/A</v>
      </c>
      <c r="AM51" s="67" t="s">
        <v>29</v>
      </c>
      <c r="AN51" s="67" t="s">
        <v>23</v>
      </c>
      <c r="AO51" s="67" t="s">
        <v>23</v>
      </c>
    </row>
    <row r="52" spans="6:41" ht="12.75" customHeight="1">
      <c r="K52" s="297" t="s">
        <v>64</v>
      </c>
      <c r="L52" s="294"/>
      <c r="M52" s="294"/>
      <c r="N52" s="294"/>
      <c r="O52" s="298" t="s">
        <v>235</v>
      </c>
      <c r="P52" s="294">
        <v>6</v>
      </c>
      <c r="Q52" s="294"/>
      <c r="R52" s="298" t="s">
        <v>235</v>
      </c>
      <c r="S52" s="294">
        <v>6</v>
      </c>
      <c r="AI52" s="47"/>
      <c r="AJ52" s="50">
        <v>5</v>
      </c>
      <c r="AK52" s="53" t="s">
        <v>17</v>
      </c>
      <c r="AL52" s="67" t="s">
        <v>23</v>
      </c>
      <c r="AM52" s="67" t="s">
        <v>30</v>
      </c>
      <c r="AN52" s="67" t="s">
        <v>23</v>
      </c>
      <c r="AO52" s="67" t="s">
        <v>23</v>
      </c>
    </row>
    <row r="53" spans="6:41">
      <c r="K53" s="297" t="s">
        <v>151</v>
      </c>
      <c r="L53" s="294"/>
      <c r="M53" s="294"/>
      <c r="N53" s="294"/>
      <c r="O53" s="298" t="s">
        <v>236</v>
      </c>
      <c r="P53" s="294">
        <v>22</v>
      </c>
      <c r="Q53" s="294"/>
      <c r="R53" s="298" t="s">
        <v>242</v>
      </c>
      <c r="S53" s="294">
        <f>D21/4</f>
        <v>384</v>
      </c>
    </row>
    <row r="54" spans="6:41">
      <c r="K54" s="297" t="s">
        <v>152</v>
      </c>
      <c r="L54" s="294"/>
      <c r="M54" s="294"/>
      <c r="N54" s="294"/>
      <c r="O54" s="298" t="s">
        <v>237</v>
      </c>
      <c r="P54" s="294">
        <f>D26</f>
        <v>4</v>
      </c>
      <c r="Q54" s="294"/>
      <c r="R54" s="298" t="s">
        <v>1</v>
      </c>
      <c r="S54" s="294">
        <v>1</v>
      </c>
    </row>
    <row r="55" spans="6:41">
      <c r="K55" s="299" t="s">
        <v>153</v>
      </c>
      <c r="L55" s="294"/>
      <c r="M55" s="294"/>
      <c r="N55" s="294"/>
      <c r="O55" s="298" t="s">
        <v>1</v>
      </c>
      <c r="P55" s="294">
        <v>1</v>
      </c>
      <c r="Q55" s="294"/>
      <c r="R55" s="300" t="s">
        <v>2</v>
      </c>
      <c r="S55" s="296">
        <v>1</v>
      </c>
    </row>
    <row r="56" spans="6:41">
      <c r="K56" s="294"/>
      <c r="L56" s="294"/>
      <c r="M56" s="294"/>
      <c r="N56" s="294"/>
      <c r="O56" s="300" t="s">
        <v>2</v>
      </c>
      <c r="P56" s="296">
        <v>1</v>
      </c>
      <c r="Q56" s="294"/>
      <c r="R56" s="298" t="s">
        <v>238</v>
      </c>
      <c r="S56" s="294">
        <f>SUM(S51:S55)</f>
        <v>393</v>
      </c>
    </row>
    <row r="57" spans="6:41">
      <c r="K57" s="294"/>
      <c r="L57" s="294"/>
      <c r="M57" s="294"/>
      <c r="N57" s="294"/>
      <c r="O57" s="298" t="s">
        <v>238</v>
      </c>
      <c r="P57" s="294">
        <f>SUM(P51:P56)</f>
        <v>35</v>
      </c>
      <c r="Q57" s="294"/>
      <c r="R57" s="298"/>
      <c r="S57" s="294"/>
    </row>
    <row r="58" spans="6:41">
      <c r="K58" s="294"/>
      <c r="L58" s="294"/>
      <c r="M58" s="294"/>
      <c r="N58" s="294"/>
      <c r="O58" s="298"/>
      <c r="P58" s="294"/>
      <c r="Q58" s="294"/>
      <c r="R58" s="300" t="s">
        <v>239</v>
      </c>
      <c r="S58" s="296">
        <v>6</v>
      </c>
    </row>
    <row r="59" spans="6:41">
      <c r="K59" s="294"/>
      <c r="L59" s="294"/>
      <c r="M59" s="294"/>
      <c r="N59" s="294"/>
      <c r="O59" s="300" t="s">
        <v>239</v>
      </c>
      <c r="P59" s="296">
        <v>6</v>
      </c>
      <c r="Q59" s="294"/>
      <c r="R59" s="294"/>
      <c r="S59" s="294"/>
    </row>
    <row r="60" spans="6:41" ht="13.8" thickBot="1">
      <c r="F60" s="208"/>
      <c r="G60" s="209"/>
      <c r="H60" s="209"/>
      <c r="I60" s="1"/>
      <c r="K60" s="292" t="s">
        <v>221</v>
      </c>
      <c r="L60" s="294"/>
      <c r="M60" s="294"/>
      <c r="N60" s="294"/>
      <c r="O60" s="294"/>
      <c r="P60" s="294"/>
      <c r="Q60" s="294"/>
      <c r="R60" s="294"/>
      <c r="S60" s="294"/>
    </row>
    <row r="61" spans="6:41">
      <c r="F61" s="208"/>
      <c r="G61" s="209"/>
      <c r="H61" s="209"/>
      <c r="I61" s="1"/>
      <c r="K61" s="296"/>
      <c r="L61" s="294"/>
      <c r="M61" s="294"/>
      <c r="N61" s="294"/>
      <c r="O61" s="294"/>
      <c r="P61" s="294"/>
      <c r="Q61" s="294"/>
      <c r="R61" s="294"/>
      <c r="S61" s="294"/>
    </row>
    <row r="62" spans="6:41">
      <c r="F62" s="208"/>
      <c r="G62" s="209"/>
      <c r="H62" s="209"/>
      <c r="I62" s="1"/>
      <c r="K62" s="301" t="s">
        <v>42</v>
      </c>
      <c r="L62" s="294"/>
      <c r="M62" s="294"/>
      <c r="N62" s="294"/>
      <c r="O62" s="294"/>
      <c r="P62" s="294"/>
      <c r="Q62" s="294"/>
      <c r="R62" s="294"/>
      <c r="S62" s="294"/>
    </row>
    <row r="63" spans="6:41">
      <c r="F63" s="208"/>
      <c r="G63" s="209"/>
      <c r="H63" s="209"/>
      <c r="I63" s="1"/>
      <c r="K63" s="302" t="s">
        <v>43</v>
      </c>
      <c r="L63" s="294"/>
      <c r="M63" s="294"/>
      <c r="N63" s="294"/>
      <c r="O63" s="294"/>
      <c r="P63" s="294"/>
      <c r="Q63" s="294"/>
      <c r="R63" s="294"/>
      <c r="S63" s="294"/>
    </row>
    <row r="64" spans="6:41">
      <c r="F64" s="208"/>
      <c r="G64" s="209"/>
      <c r="H64" s="209"/>
      <c r="I64" s="1"/>
      <c r="K64" s="294"/>
      <c r="L64" s="294"/>
      <c r="M64" s="294"/>
      <c r="N64" s="294"/>
      <c r="O64" s="294"/>
      <c r="P64" s="294"/>
      <c r="Q64" s="294"/>
      <c r="R64" s="294"/>
      <c r="S64" s="294"/>
    </row>
    <row r="65" spans="6:19">
      <c r="F65" s="208"/>
      <c r="G65" s="209"/>
      <c r="H65" s="209"/>
      <c r="I65" s="1"/>
      <c r="K65" s="294"/>
      <c r="L65" s="294"/>
      <c r="M65" s="294"/>
      <c r="N65" s="294"/>
      <c r="O65" s="294"/>
      <c r="P65" s="294"/>
      <c r="Q65" s="294"/>
      <c r="R65" s="294"/>
      <c r="S65" s="294"/>
    </row>
    <row r="66" spans="6:19">
      <c r="F66" s="208"/>
      <c r="G66" s="209"/>
      <c r="H66" s="209"/>
      <c r="I66" s="1"/>
      <c r="K66" s="294"/>
      <c r="L66" s="294"/>
      <c r="M66" s="294"/>
      <c r="N66" s="294"/>
      <c r="O66" s="294"/>
      <c r="P66" s="294"/>
      <c r="Q66" s="294"/>
      <c r="R66" s="294"/>
      <c r="S66" s="294"/>
    </row>
    <row r="67" spans="6:19">
      <c r="F67" s="3"/>
      <c r="G67" s="3"/>
      <c r="H67" s="208"/>
      <c r="I67" s="205"/>
      <c r="K67" s="294"/>
      <c r="L67" s="294"/>
      <c r="M67" s="294"/>
      <c r="N67" s="294"/>
      <c r="O67" s="294"/>
      <c r="P67" s="294"/>
      <c r="Q67" s="294"/>
      <c r="R67" s="294"/>
      <c r="S67" s="294"/>
    </row>
    <row r="68" spans="6:19" ht="13.8" thickBot="1">
      <c r="F68" s="3"/>
      <c r="G68" s="3"/>
      <c r="H68" s="209"/>
      <c r="I68" s="1"/>
      <c r="K68" s="303" t="s">
        <v>219</v>
      </c>
      <c r="L68" s="292"/>
      <c r="M68" s="292"/>
      <c r="N68" s="294"/>
      <c r="O68" s="294"/>
      <c r="P68" s="294"/>
      <c r="Q68" s="294"/>
      <c r="R68" s="294"/>
      <c r="S68" s="294"/>
    </row>
    <row r="69" spans="6:19">
      <c r="F69" s="3"/>
      <c r="G69" s="3"/>
      <c r="H69" s="209"/>
      <c r="I69" s="1"/>
      <c r="K69" s="304"/>
      <c r="L69" s="304" t="s">
        <v>212</v>
      </c>
      <c r="M69" s="304" t="s">
        <v>213</v>
      </c>
      <c r="N69" s="294"/>
      <c r="O69" s="294"/>
      <c r="P69" s="294"/>
      <c r="Q69" s="294"/>
      <c r="R69" s="294"/>
      <c r="S69" s="294"/>
    </row>
    <row r="70" spans="6:19">
      <c r="F70" s="3"/>
      <c r="G70" s="3"/>
      <c r="H70" s="209"/>
      <c r="I70" s="1"/>
      <c r="K70" s="293" t="s">
        <v>205</v>
      </c>
      <c r="L70" s="301">
        <v>640</v>
      </c>
      <c r="M70" s="301">
        <v>480</v>
      </c>
      <c r="N70" s="294"/>
      <c r="O70" s="294"/>
      <c r="P70" s="294"/>
      <c r="Q70" s="294"/>
      <c r="R70" s="294"/>
      <c r="S70" s="294"/>
    </row>
    <row r="71" spans="6:19">
      <c r="K71" s="293" t="s">
        <v>201</v>
      </c>
      <c r="L71" s="301">
        <v>800</v>
      </c>
      <c r="M71" s="301">
        <v>600</v>
      </c>
      <c r="N71" s="294"/>
      <c r="O71" s="294"/>
      <c r="P71" s="294"/>
      <c r="Q71" s="294"/>
      <c r="R71" s="294"/>
      <c r="S71" s="294"/>
    </row>
    <row r="72" spans="6:19">
      <c r="F72" s="4"/>
      <c r="G72" s="2"/>
      <c r="H72" s="2"/>
      <c r="I72" s="2"/>
      <c r="J72" s="2"/>
      <c r="K72" s="293" t="s">
        <v>206</v>
      </c>
      <c r="L72" s="301">
        <v>1024</v>
      </c>
      <c r="M72" s="301">
        <v>768</v>
      </c>
      <c r="N72" s="305"/>
      <c r="O72" s="294"/>
      <c r="P72" s="294"/>
      <c r="Q72" s="294"/>
      <c r="R72" s="294"/>
      <c r="S72" s="294"/>
    </row>
    <row r="73" spans="6:19">
      <c r="F73" s="4"/>
      <c r="G73" s="2"/>
      <c r="H73" s="2"/>
      <c r="I73" s="2"/>
      <c r="J73" s="2"/>
      <c r="K73" s="306" t="s">
        <v>214</v>
      </c>
      <c r="L73" s="301">
        <v>1280</v>
      </c>
      <c r="M73" s="301">
        <v>720</v>
      </c>
      <c r="N73" s="305"/>
      <c r="O73" s="294"/>
      <c r="P73" s="294"/>
      <c r="Q73" s="294"/>
      <c r="R73" s="294"/>
      <c r="S73" s="294"/>
    </row>
    <row r="74" spans="6:19">
      <c r="F74" s="18"/>
      <c r="G74" s="209"/>
      <c r="H74" s="209"/>
      <c r="I74" s="209"/>
      <c r="J74" s="205"/>
      <c r="K74" s="306" t="s">
        <v>208</v>
      </c>
      <c r="L74" s="307">
        <v>1280</v>
      </c>
      <c r="M74" s="307">
        <v>800</v>
      </c>
      <c r="N74" s="301"/>
      <c r="O74" s="294"/>
      <c r="P74" s="294"/>
      <c r="Q74" s="294"/>
      <c r="R74" s="294"/>
      <c r="S74" s="294"/>
    </row>
    <row r="75" spans="6:19">
      <c r="F75" s="18"/>
      <c r="G75" s="1"/>
      <c r="H75" s="1"/>
      <c r="I75" s="1"/>
      <c r="J75" s="205"/>
      <c r="K75" s="293" t="s">
        <v>202</v>
      </c>
      <c r="L75" s="301">
        <v>1280</v>
      </c>
      <c r="M75" s="301">
        <v>1024</v>
      </c>
      <c r="N75" s="301"/>
      <c r="O75" s="294"/>
      <c r="P75" s="294"/>
      <c r="Q75" s="294"/>
      <c r="R75" s="294"/>
      <c r="S75" s="294"/>
    </row>
    <row r="76" spans="6:19">
      <c r="F76" s="18"/>
      <c r="G76" s="1"/>
      <c r="H76" s="1"/>
      <c r="I76" s="1"/>
      <c r="J76" s="205"/>
      <c r="K76" s="293" t="s">
        <v>203</v>
      </c>
      <c r="L76" s="301">
        <v>1400</v>
      </c>
      <c r="M76" s="301">
        <v>1050</v>
      </c>
      <c r="N76" s="301"/>
      <c r="O76" s="294"/>
      <c r="P76" s="294"/>
      <c r="Q76" s="294"/>
      <c r="R76" s="294"/>
      <c r="S76" s="294"/>
    </row>
    <row r="77" spans="6:19">
      <c r="F77" s="18"/>
      <c r="G77" s="1"/>
      <c r="H77" s="1"/>
      <c r="I77" s="1"/>
      <c r="J77" s="205"/>
      <c r="K77" s="306" t="s">
        <v>215</v>
      </c>
      <c r="L77" s="301">
        <v>1440</v>
      </c>
      <c r="M77" s="301">
        <v>900</v>
      </c>
      <c r="N77" s="301"/>
      <c r="O77" s="294"/>
      <c r="P77" s="294"/>
      <c r="Q77" s="294"/>
      <c r="R77" s="294"/>
      <c r="S77" s="294"/>
    </row>
    <row r="78" spans="6:19">
      <c r="F78" s="18"/>
      <c r="G78" s="1"/>
      <c r="H78" s="1"/>
      <c r="I78" s="1"/>
      <c r="J78" s="205"/>
      <c r="K78" s="306" t="s">
        <v>216</v>
      </c>
      <c r="L78" s="301">
        <v>1600</v>
      </c>
      <c r="M78" s="301">
        <v>1024</v>
      </c>
      <c r="N78" s="301"/>
      <c r="O78" s="294"/>
      <c r="P78" s="294"/>
      <c r="Q78" s="294"/>
      <c r="R78" s="294"/>
      <c r="S78" s="294"/>
    </row>
    <row r="79" spans="6:19">
      <c r="F79" s="18"/>
      <c r="G79" s="1"/>
      <c r="H79" s="1"/>
      <c r="I79" s="1"/>
      <c r="J79" s="205"/>
      <c r="K79" s="293" t="s">
        <v>204</v>
      </c>
      <c r="L79" s="301">
        <v>1600</v>
      </c>
      <c r="M79" s="301">
        <v>1200</v>
      </c>
      <c r="N79" s="301"/>
      <c r="O79" s="294"/>
      <c r="P79" s="294"/>
      <c r="Q79" s="294"/>
      <c r="R79" s="294"/>
      <c r="S79" s="294"/>
    </row>
    <row r="80" spans="6:19">
      <c r="F80" s="18"/>
      <c r="G80" s="1"/>
      <c r="H80" s="1"/>
      <c r="I80" s="1"/>
      <c r="J80" s="205"/>
      <c r="K80" s="306" t="s">
        <v>217</v>
      </c>
      <c r="L80" s="301">
        <v>1680</v>
      </c>
      <c r="M80" s="301">
        <v>1050</v>
      </c>
      <c r="N80" s="301"/>
      <c r="O80" s="294"/>
      <c r="P80" s="294"/>
      <c r="Q80" s="294"/>
      <c r="R80" s="294"/>
      <c r="S80" s="294"/>
    </row>
    <row r="81" spans="6:19">
      <c r="F81" s="18"/>
      <c r="G81" s="1"/>
      <c r="H81" s="1"/>
      <c r="I81" s="1"/>
      <c r="J81" s="205"/>
      <c r="K81" s="306" t="s">
        <v>207</v>
      </c>
      <c r="L81" s="307">
        <v>1920</v>
      </c>
      <c r="M81" s="307">
        <v>1080</v>
      </c>
      <c r="N81" s="301"/>
      <c r="O81" s="294"/>
      <c r="P81" s="294"/>
      <c r="Q81" s="294"/>
      <c r="R81" s="294"/>
      <c r="S81" s="294"/>
    </row>
    <row r="82" spans="6:19">
      <c r="F82" s="18"/>
      <c r="G82" s="1"/>
      <c r="H82" s="1"/>
      <c r="I82" s="1"/>
      <c r="J82" s="205"/>
      <c r="K82" s="306" t="s">
        <v>218</v>
      </c>
      <c r="L82" s="307">
        <v>1920</v>
      </c>
      <c r="M82" s="307">
        <v>1200</v>
      </c>
      <c r="N82" s="301"/>
      <c r="O82" s="294"/>
      <c r="P82" s="294"/>
      <c r="Q82" s="294"/>
      <c r="R82" s="294"/>
      <c r="S82" s="294"/>
    </row>
    <row r="83" spans="6:19">
      <c r="F83" s="18"/>
      <c r="G83" s="1"/>
      <c r="H83" s="1"/>
      <c r="I83" s="1"/>
      <c r="J83" s="205"/>
      <c r="K83" s="306" t="s">
        <v>209</v>
      </c>
      <c r="L83" s="307">
        <v>2048</v>
      </c>
      <c r="M83" s="307">
        <v>1536</v>
      </c>
      <c r="N83" s="301"/>
      <c r="O83" s="294"/>
      <c r="P83" s="294"/>
      <c r="Q83" s="294"/>
      <c r="R83" s="294"/>
      <c r="S83" s="294"/>
    </row>
    <row r="84" spans="6:19">
      <c r="F84" s="18"/>
      <c r="G84" s="1"/>
      <c r="H84" s="1"/>
      <c r="I84" s="1"/>
      <c r="J84" s="205"/>
      <c r="K84" s="306" t="s">
        <v>210</v>
      </c>
      <c r="L84" s="307">
        <v>2560</v>
      </c>
      <c r="M84" s="307">
        <v>1440</v>
      </c>
      <c r="N84" s="301"/>
      <c r="O84" s="294"/>
      <c r="P84" s="294"/>
      <c r="Q84" s="294"/>
      <c r="R84" s="294"/>
      <c r="S84" s="294"/>
    </row>
    <row r="85" spans="6:19">
      <c r="F85" s="18"/>
      <c r="G85" s="1"/>
      <c r="H85" s="1"/>
      <c r="I85" s="1"/>
      <c r="J85" s="205"/>
      <c r="K85" s="308" t="s">
        <v>225</v>
      </c>
      <c r="L85" s="296"/>
      <c r="M85" s="296"/>
      <c r="N85" s="301"/>
      <c r="O85" s="294"/>
      <c r="P85" s="294"/>
      <c r="Q85" s="294"/>
      <c r="R85" s="294"/>
      <c r="S85" s="294"/>
    </row>
    <row r="86" spans="6:19">
      <c r="K86" s="294"/>
      <c r="L86" s="294"/>
      <c r="M86" s="294"/>
      <c r="N86" s="294"/>
      <c r="O86" s="294"/>
      <c r="P86" s="294"/>
      <c r="Q86" s="294"/>
      <c r="R86" s="294"/>
      <c r="S86" s="294"/>
    </row>
    <row r="87" spans="6:19">
      <c r="K87" s="294"/>
      <c r="L87" s="294"/>
      <c r="M87" s="294"/>
      <c r="N87" s="294"/>
      <c r="O87" s="294"/>
      <c r="P87" s="294"/>
      <c r="Q87" s="294"/>
      <c r="R87" s="294"/>
      <c r="S87" s="294"/>
    </row>
    <row r="88" spans="6:19">
      <c r="K88" s="294"/>
      <c r="L88" s="294"/>
      <c r="M88" s="294"/>
      <c r="N88" s="294"/>
      <c r="O88" s="294"/>
      <c r="P88" s="294"/>
      <c r="Q88" s="294"/>
      <c r="R88" s="294"/>
      <c r="S88" s="294"/>
    </row>
    <row r="89" spans="6:19">
      <c r="K89" s="294"/>
      <c r="L89" s="294"/>
      <c r="M89" s="294"/>
      <c r="N89" s="294"/>
      <c r="O89" s="294"/>
      <c r="P89" s="294"/>
      <c r="Q89" s="294"/>
      <c r="R89" s="294"/>
      <c r="S89" s="294"/>
    </row>
    <row r="90" spans="6:19" ht="13.8" thickBot="1">
      <c r="K90" s="292" t="s">
        <v>222</v>
      </c>
      <c r="L90" s="292"/>
      <c r="M90" s="294"/>
      <c r="N90" s="294"/>
      <c r="O90" s="294"/>
      <c r="P90" s="294"/>
      <c r="Q90" s="294"/>
      <c r="R90" s="294"/>
      <c r="S90" s="294"/>
    </row>
    <row r="91" spans="6:19">
      <c r="K91" s="295"/>
      <c r="L91" s="304" t="s">
        <v>223</v>
      </c>
      <c r="M91" s="294"/>
      <c r="N91" s="294"/>
      <c r="O91" s="294"/>
      <c r="P91" s="294"/>
      <c r="Q91" s="294"/>
      <c r="R91" s="294"/>
      <c r="S91" s="294"/>
    </row>
    <row r="92" spans="6:19">
      <c r="K92" s="309" t="s">
        <v>143</v>
      </c>
      <c r="L92" s="301">
        <v>2</v>
      </c>
      <c r="M92" s="294"/>
      <c r="N92" s="294"/>
      <c r="O92" s="294"/>
      <c r="P92" s="294"/>
      <c r="Q92" s="294"/>
      <c r="R92" s="294"/>
      <c r="S92" s="294"/>
    </row>
    <row r="93" spans="6:19">
      <c r="K93" s="309" t="s">
        <v>144</v>
      </c>
      <c r="L93" s="301">
        <v>2</v>
      </c>
      <c r="M93" s="294"/>
      <c r="N93" s="294"/>
      <c r="O93" s="294"/>
      <c r="P93" s="294"/>
      <c r="Q93" s="294"/>
      <c r="R93" s="294"/>
      <c r="S93" s="294"/>
    </row>
    <row r="94" spans="6:19">
      <c r="K94" s="309" t="s">
        <v>145</v>
      </c>
      <c r="L94" s="301">
        <v>3</v>
      </c>
      <c r="M94" s="294"/>
      <c r="N94" s="294"/>
      <c r="O94" s="294"/>
      <c r="P94" s="294"/>
      <c r="Q94" s="294"/>
      <c r="R94" s="294"/>
      <c r="S94" s="294"/>
    </row>
    <row r="95" spans="6:19">
      <c r="K95" s="309" t="s">
        <v>134</v>
      </c>
      <c r="L95" s="301">
        <v>3</v>
      </c>
      <c r="M95" s="294"/>
      <c r="N95" s="294"/>
      <c r="O95" s="294"/>
      <c r="P95" s="294"/>
      <c r="Q95" s="294"/>
      <c r="R95" s="294"/>
      <c r="S95" s="294"/>
    </row>
    <row r="96" spans="6:19">
      <c r="K96" s="309" t="s">
        <v>146</v>
      </c>
      <c r="L96" s="301">
        <v>4</v>
      </c>
      <c r="M96" s="294"/>
      <c r="N96" s="294"/>
      <c r="O96" s="294"/>
      <c r="P96" s="294"/>
      <c r="Q96" s="294"/>
      <c r="R96" s="294"/>
      <c r="S96" s="294"/>
    </row>
    <row r="97" spans="11:19">
      <c r="K97" s="297" t="s">
        <v>72</v>
      </c>
      <c r="L97" s="307">
        <v>1</v>
      </c>
      <c r="M97" s="294"/>
      <c r="N97" s="294"/>
      <c r="O97" s="294"/>
      <c r="P97" s="294"/>
      <c r="Q97" s="294"/>
      <c r="R97" s="294"/>
      <c r="S97" s="294"/>
    </row>
    <row r="98" spans="11:19">
      <c r="K98" s="309" t="s">
        <v>147</v>
      </c>
      <c r="L98" s="301">
        <v>2</v>
      </c>
      <c r="M98" s="294"/>
      <c r="N98" s="294"/>
      <c r="O98" s="294"/>
      <c r="P98" s="294"/>
      <c r="Q98" s="294"/>
      <c r="R98" s="294"/>
      <c r="S98" s="294"/>
    </row>
    <row r="99" spans="11:19">
      <c r="K99" s="309" t="s">
        <v>148</v>
      </c>
      <c r="L99" s="301">
        <v>2</v>
      </c>
      <c r="M99" s="294"/>
      <c r="N99" s="294"/>
      <c r="O99" s="294"/>
      <c r="P99" s="294"/>
      <c r="Q99" s="294"/>
      <c r="R99" s="294"/>
      <c r="S99" s="294"/>
    </row>
    <row r="100" spans="11:19">
      <c r="K100" s="309" t="s">
        <v>149</v>
      </c>
      <c r="L100" s="301">
        <v>2</v>
      </c>
      <c r="M100" s="294"/>
      <c r="N100" s="294"/>
      <c r="O100" s="294"/>
      <c r="P100" s="294"/>
      <c r="Q100" s="294"/>
      <c r="R100" s="294"/>
      <c r="S100" s="294"/>
    </row>
    <row r="101" spans="11:19">
      <c r="K101" s="294"/>
      <c r="L101" s="294"/>
      <c r="M101" s="294"/>
      <c r="N101" s="294"/>
      <c r="O101" s="294"/>
      <c r="P101" s="294"/>
      <c r="Q101" s="294"/>
      <c r="R101" s="294"/>
      <c r="S101" s="294"/>
    </row>
    <row r="102" spans="11:19">
      <c r="K102" s="294"/>
      <c r="L102" s="294"/>
      <c r="M102" s="294"/>
      <c r="N102" s="294"/>
      <c r="O102" s="294"/>
      <c r="P102" s="294"/>
      <c r="Q102" s="294"/>
      <c r="R102" s="294"/>
      <c r="S102" s="294"/>
    </row>
    <row r="103" spans="11:19">
      <c r="K103" s="294"/>
      <c r="L103" s="294"/>
      <c r="M103" s="294"/>
      <c r="N103" s="294"/>
      <c r="O103" s="294"/>
      <c r="P103" s="294"/>
      <c r="Q103" s="294"/>
      <c r="R103" s="294"/>
      <c r="S103" s="294"/>
    </row>
    <row r="104" spans="11:19">
      <c r="K104" s="294"/>
      <c r="L104" s="294"/>
      <c r="M104" s="294"/>
      <c r="N104" s="294"/>
      <c r="O104" s="294"/>
      <c r="P104" s="294"/>
      <c r="Q104" s="294"/>
      <c r="R104" s="294"/>
      <c r="S104" s="294"/>
    </row>
    <row r="105" spans="11:19" ht="13.8" thickBot="1">
      <c r="K105" s="292" t="s">
        <v>224</v>
      </c>
      <c r="L105" s="294"/>
      <c r="M105" s="294"/>
      <c r="N105" s="294"/>
      <c r="O105" s="294"/>
      <c r="P105" s="294"/>
      <c r="Q105" s="294"/>
      <c r="R105" s="294"/>
      <c r="S105" s="294"/>
    </row>
    <row r="106" spans="11:19">
      <c r="K106" s="295"/>
      <c r="L106" s="294"/>
      <c r="M106" s="294"/>
      <c r="N106" s="294"/>
      <c r="O106" s="294"/>
      <c r="P106" s="294"/>
      <c r="Q106" s="294"/>
      <c r="R106" s="294"/>
      <c r="S106" s="294"/>
    </row>
    <row r="107" spans="11:19">
      <c r="K107" s="310">
        <v>1.0625</v>
      </c>
      <c r="L107" s="294"/>
      <c r="M107" s="294"/>
      <c r="N107" s="294"/>
      <c r="O107" s="294"/>
      <c r="P107" s="294"/>
      <c r="Q107" s="294"/>
      <c r="R107" s="294"/>
      <c r="S107" s="294"/>
    </row>
    <row r="108" spans="11:19">
      <c r="K108" s="294">
        <v>1.5</v>
      </c>
      <c r="L108" s="294"/>
      <c r="M108" s="294"/>
      <c r="N108" s="294"/>
      <c r="O108" s="294"/>
      <c r="P108" s="294"/>
      <c r="Q108" s="294"/>
      <c r="R108" s="294"/>
      <c r="S108" s="294"/>
    </row>
    <row r="109" spans="11:19">
      <c r="K109" s="294">
        <v>2.125</v>
      </c>
      <c r="L109" s="294"/>
      <c r="M109" s="294"/>
      <c r="N109" s="294"/>
      <c r="O109" s="294"/>
      <c r="P109" s="294"/>
      <c r="Q109" s="294"/>
      <c r="R109" s="294"/>
      <c r="S109" s="294"/>
    </row>
    <row r="110" spans="11:19">
      <c r="K110" s="294">
        <v>3.1875</v>
      </c>
      <c r="L110" s="294"/>
      <c r="M110" s="294"/>
      <c r="N110" s="294"/>
      <c r="O110" s="294"/>
      <c r="P110" s="294"/>
      <c r="Q110" s="294"/>
      <c r="R110" s="294"/>
      <c r="S110" s="294"/>
    </row>
    <row r="111" spans="11:19">
      <c r="K111" s="294">
        <v>4.25</v>
      </c>
      <c r="L111" s="294"/>
      <c r="M111" s="294"/>
      <c r="N111" s="294"/>
      <c r="O111" s="294"/>
      <c r="P111" s="294"/>
      <c r="Q111" s="294"/>
      <c r="R111" s="294"/>
      <c r="S111" s="294"/>
    </row>
    <row r="112" spans="11:19">
      <c r="K112" s="294">
        <v>5</v>
      </c>
      <c r="L112" s="294"/>
      <c r="M112" s="294"/>
      <c r="N112" s="294"/>
      <c r="O112" s="294"/>
      <c r="P112" s="294"/>
      <c r="Q112" s="294"/>
      <c r="R112" s="294"/>
      <c r="S112" s="294"/>
    </row>
    <row r="113" spans="11:19">
      <c r="K113" s="294">
        <v>6.375</v>
      </c>
      <c r="L113" s="294"/>
      <c r="M113" s="294"/>
      <c r="N113" s="294"/>
      <c r="O113" s="294"/>
      <c r="P113" s="294"/>
      <c r="Q113" s="294"/>
      <c r="R113" s="294"/>
      <c r="S113" s="294"/>
    </row>
    <row r="114" spans="11:19">
      <c r="K114" s="294">
        <v>8.5</v>
      </c>
      <c r="L114" s="294"/>
      <c r="M114" s="294"/>
      <c r="N114" s="294"/>
      <c r="O114" s="294"/>
      <c r="P114" s="294"/>
      <c r="Q114" s="294"/>
      <c r="R114" s="294"/>
      <c r="S114" s="294"/>
    </row>
    <row r="115" spans="11:19">
      <c r="K115" s="294">
        <v>10</v>
      </c>
      <c r="L115" s="294"/>
      <c r="M115" s="294"/>
      <c r="N115" s="294"/>
      <c r="O115" s="294"/>
      <c r="P115" s="294"/>
      <c r="Q115" s="294"/>
      <c r="R115" s="294"/>
      <c r="S115" s="294"/>
    </row>
    <row r="116" spans="11:19">
      <c r="K116" s="294">
        <v>12.75</v>
      </c>
      <c r="L116" s="294"/>
      <c r="M116" s="294"/>
      <c r="N116" s="294"/>
      <c r="O116" s="294"/>
      <c r="P116" s="294"/>
      <c r="Q116" s="294"/>
      <c r="R116" s="294"/>
      <c r="S116" s="294"/>
    </row>
    <row r="117" spans="11:19">
      <c r="K117" s="294">
        <v>14.025</v>
      </c>
      <c r="L117" s="294"/>
      <c r="M117" s="294"/>
      <c r="N117" s="294"/>
      <c r="O117" s="294"/>
      <c r="P117" s="294"/>
      <c r="Q117" s="294"/>
      <c r="R117" s="294"/>
      <c r="S117" s="294"/>
    </row>
    <row r="118" spans="11:19">
      <c r="K118" s="296">
        <v>21.037500000000001</v>
      </c>
      <c r="L118" s="294"/>
      <c r="M118" s="294"/>
      <c r="N118" s="294"/>
      <c r="O118" s="294"/>
      <c r="P118" s="294"/>
      <c r="Q118" s="294"/>
      <c r="R118" s="294"/>
      <c r="S118" s="294"/>
    </row>
    <row r="119" spans="11:19">
      <c r="K119" s="294"/>
      <c r="L119" s="294"/>
      <c r="M119" s="294"/>
      <c r="N119" s="294"/>
      <c r="O119" s="294"/>
      <c r="P119" s="294"/>
      <c r="Q119" s="294"/>
      <c r="R119" s="294"/>
      <c r="S119" s="294"/>
    </row>
    <row r="120" spans="11:19">
      <c r="K120" s="294"/>
      <c r="L120" s="294"/>
      <c r="M120" s="294"/>
      <c r="N120" s="294"/>
      <c r="O120" s="294"/>
      <c r="P120" s="294"/>
      <c r="Q120" s="294"/>
      <c r="R120" s="294"/>
      <c r="S120" s="294"/>
    </row>
    <row r="121" spans="11:19">
      <c r="K121" s="294"/>
      <c r="L121" s="294"/>
      <c r="M121" s="294"/>
      <c r="N121" s="294"/>
      <c r="O121" s="294"/>
      <c r="P121" s="294"/>
      <c r="Q121" s="294"/>
      <c r="R121" s="294"/>
      <c r="S121" s="294"/>
    </row>
    <row r="122" spans="11:19">
      <c r="K122" s="294"/>
      <c r="L122" s="294"/>
      <c r="M122" s="294"/>
      <c r="N122" s="294"/>
      <c r="O122" s="294"/>
      <c r="P122" s="294"/>
      <c r="Q122" s="294"/>
      <c r="R122" s="294"/>
      <c r="S122" s="294"/>
    </row>
    <row r="123" spans="11:19" ht="13.8" thickBot="1">
      <c r="K123" s="292" t="s">
        <v>228</v>
      </c>
      <c r="L123" s="294"/>
      <c r="M123" s="294"/>
      <c r="N123" s="294"/>
      <c r="O123" s="294"/>
      <c r="P123" s="294"/>
      <c r="Q123" s="294"/>
      <c r="R123" s="294"/>
      <c r="S123" s="294"/>
    </row>
    <row r="124" spans="11:19">
      <c r="K124" s="295"/>
      <c r="L124" s="294"/>
      <c r="M124" s="294"/>
      <c r="N124" s="294"/>
      <c r="O124" s="294"/>
      <c r="P124" s="294"/>
      <c r="Q124" s="294"/>
      <c r="R124" s="294"/>
      <c r="S124" s="294"/>
    </row>
    <row r="125" spans="11:19">
      <c r="K125" s="294" t="s">
        <v>229</v>
      </c>
      <c r="L125" s="294"/>
      <c r="M125" s="294"/>
      <c r="N125" s="294"/>
      <c r="O125" s="294"/>
      <c r="P125" s="294"/>
      <c r="Q125" s="294"/>
      <c r="R125" s="294"/>
      <c r="S125" s="294"/>
    </row>
    <row r="126" spans="11:19">
      <c r="K126" s="294" t="s">
        <v>52</v>
      </c>
      <c r="L126" s="294"/>
      <c r="M126" s="294"/>
      <c r="N126" s="294"/>
      <c r="O126" s="294"/>
      <c r="P126" s="294"/>
      <c r="Q126" s="294"/>
      <c r="R126" s="294"/>
      <c r="S126" s="294"/>
    </row>
    <row r="127" spans="11:19">
      <c r="K127" s="294"/>
      <c r="L127" s="294"/>
      <c r="M127" s="294"/>
      <c r="N127" s="294"/>
      <c r="O127" s="294"/>
      <c r="P127" s="294"/>
      <c r="Q127" s="294"/>
      <c r="R127" s="294"/>
      <c r="S127" s="294"/>
    </row>
    <row r="128" spans="11:19">
      <c r="K128" s="294"/>
      <c r="L128" s="294"/>
      <c r="M128" s="294"/>
      <c r="N128" s="294"/>
      <c r="O128" s="294"/>
      <c r="P128" s="294"/>
      <c r="Q128" s="294"/>
      <c r="R128" s="294"/>
      <c r="S128" s="294"/>
    </row>
    <row r="129" spans="11:19">
      <c r="K129" s="294"/>
      <c r="L129" s="294"/>
      <c r="M129" s="294"/>
      <c r="N129" s="294"/>
      <c r="O129" s="294"/>
      <c r="P129" s="294"/>
      <c r="Q129" s="294"/>
      <c r="R129" s="294"/>
      <c r="S129" s="294"/>
    </row>
    <row r="130" spans="11:19">
      <c r="K130" s="294"/>
      <c r="L130" s="294"/>
      <c r="M130" s="294"/>
      <c r="N130" s="294"/>
      <c r="O130" s="294"/>
      <c r="P130" s="294"/>
      <c r="Q130" s="294"/>
      <c r="R130" s="294"/>
      <c r="S130" s="294"/>
    </row>
    <row r="131" spans="11:19" ht="13.8" thickBot="1">
      <c r="K131" s="292" t="s">
        <v>232</v>
      </c>
      <c r="L131" s="294"/>
      <c r="M131" s="294"/>
      <c r="N131" s="294"/>
      <c r="O131" s="294"/>
      <c r="P131" s="294"/>
      <c r="Q131" s="294"/>
      <c r="R131" s="294"/>
      <c r="S131" s="294"/>
    </row>
    <row r="132" spans="11:19">
      <c r="K132" s="295"/>
      <c r="L132" s="294"/>
      <c r="M132" s="294"/>
      <c r="N132" s="294"/>
      <c r="O132" s="294"/>
      <c r="P132" s="294"/>
      <c r="Q132" s="294"/>
      <c r="R132" s="294"/>
      <c r="S132" s="294"/>
    </row>
    <row r="133" spans="11:19">
      <c r="K133" s="294">
        <v>0.5</v>
      </c>
      <c r="L133" s="294"/>
      <c r="M133" s="294"/>
      <c r="N133" s="294"/>
      <c r="O133" s="294"/>
      <c r="P133" s="294"/>
      <c r="Q133" s="294"/>
      <c r="R133" s="294"/>
      <c r="S133" s="294"/>
    </row>
    <row r="134" spans="11:19">
      <c r="K134" s="294">
        <v>1</v>
      </c>
      <c r="L134" s="294"/>
      <c r="M134" s="294"/>
      <c r="N134" s="294"/>
      <c r="O134" s="294"/>
      <c r="P134" s="294"/>
      <c r="Q134" s="294"/>
      <c r="R134" s="294"/>
      <c r="S134" s="294"/>
    </row>
    <row r="135" spans="11:19">
      <c r="K135" s="294">
        <v>2</v>
      </c>
      <c r="L135" s="294"/>
      <c r="M135" s="294"/>
      <c r="N135" s="294"/>
      <c r="O135" s="294"/>
      <c r="P135" s="294"/>
      <c r="Q135" s="294"/>
      <c r="R135" s="294"/>
      <c r="S135" s="294"/>
    </row>
    <row r="136" spans="11:19">
      <c r="K136" s="294">
        <v>3</v>
      </c>
      <c r="L136" s="294"/>
      <c r="M136" s="294"/>
      <c r="N136" s="294"/>
      <c r="O136" s="294"/>
      <c r="P136" s="294"/>
      <c r="Q136" s="294"/>
      <c r="R136" s="294"/>
      <c r="S136" s="294"/>
    </row>
    <row r="137" spans="11:19">
      <c r="K137" s="294">
        <v>4</v>
      </c>
      <c r="L137" s="294"/>
      <c r="M137" s="294"/>
      <c r="N137" s="294"/>
      <c r="O137" s="294"/>
      <c r="P137" s="294"/>
      <c r="Q137" s="294"/>
      <c r="R137" s="294"/>
      <c r="S137" s="294"/>
    </row>
  </sheetData>
  <mergeCells count="16">
    <mergeCell ref="C14:D14"/>
    <mergeCell ref="F16:H17"/>
    <mergeCell ref="F8:H8"/>
    <mergeCell ref="C25:D25"/>
    <mergeCell ref="F23:H23"/>
    <mergeCell ref="F24:H24"/>
    <mergeCell ref="F25:H25"/>
    <mergeCell ref="F46:H46"/>
    <mergeCell ref="F30:H30"/>
    <mergeCell ref="F31:H31"/>
    <mergeCell ref="F18:H18"/>
    <mergeCell ref="F21:H21"/>
    <mergeCell ref="F22:H22"/>
    <mergeCell ref="F27:H27"/>
    <mergeCell ref="F28:H28"/>
    <mergeCell ref="F29:H29"/>
  </mergeCells>
  <dataValidations count="11">
    <dataValidation type="whole" allowBlank="1" showInputMessage="1" showErrorMessage="1" error="Entry must be a whole number between 4 and 2112." sqref="D26" xr:uid="{00000000-0002-0000-0100-000000000000}">
      <formula1>4</formula1>
      <formula2>506</formula2>
    </dataValidation>
    <dataValidation type="whole" allowBlank="1" showInputMessage="1" showErrorMessage="1" sqref="D27:D28" xr:uid="{00000000-0002-0000-0100-000001000000}">
      <formula1>0</formula1>
      <formula2>9999</formula2>
    </dataValidation>
    <dataValidation type="whole" allowBlank="1" showInputMessage="1" showErrorMessage="1" sqref="G11:G12" xr:uid="{00000000-0002-0000-0100-000002000000}">
      <formula1>1</formula1>
      <formula2>9999</formula2>
    </dataValidation>
    <dataValidation type="list" allowBlank="1" showInputMessage="1" showErrorMessage="1" sqref="D20" xr:uid="{00000000-0002-0000-0100-000003000000}">
      <formula1>$K$133:$K137</formula1>
    </dataValidation>
    <dataValidation type="list" allowBlank="1" showInputMessage="1" showErrorMessage="1" sqref="D6" xr:uid="{00000000-0002-0000-0100-000004000000}">
      <formula1>$K51:$K$55</formula1>
    </dataValidation>
    <dataValidation type="list" allowBlank="1" showInputMessage="1" showErrorMessage="1" sqref="D7" xr:uid="{00000000-0002-0000-0100-000005000000}">
      <formula1>$K$62:$K$63</formula1>
    </dataValidation>
    <dataValidation type="list" allowBlank="1" showInputMessage="1" showErrorMessage="1" sqref="D10" xr:uid="{00000000-0002-0000-0100-000006000000}">
      <formula1>$K$92:$K$100</formula1>
    </dataValidation>
    <dataValidation allowBlank="1" showInputMessage="1" showErrorMessage="1" promptTitle="Formula" prompt="DO NOT TYPE INTO THIS CELL!  THIS VALUE IS CALCULATED" sqref="I60:I66 I68:I70 L98:L100 L92:L96" xr:uid="{00000000-0002-0000-0100-000007000000}"/>
    <dataValidation type="list" allowBlank="1" showInputMessage="1" showErrorMessage="1" sqref="D19" xr:uid="{00000000-0002-0000-0100-000008000000}">
      <formula1>$K$125:$K$126</formula1>
    </dataValidation>
    <dataValidation type="list" allowBlank="1" showInputMessage="1" showErrorMessage="1" sqref="D8" xr:uid="{00000000-0002-0000-0100-000009000000}">
      <formula1>$K$70:$K$85</formula1>
    </dataValidation>
    <dataValidation type="list" allowBlank="1" showInputMessage="1" showErrorMessage="1" sqref="D12" xr:uid="{00000000-0002-0000-0100-00000A000000}">
      <formula1>$K$107:$K$118</formula1>
    </dataValidation>
  </dataValidations>
  <hyperlinks>
    <hyperlink ref="F46:H46" location="'Container structure'!A1" display="Go to &quot;Container structure&quot; sheet" xr:uid="{00000000-0004-0000-0100-000000000000}"/>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58"/>
  <sheetViews>
    <sheetView topLeftCell="A37" workbookViewId="0">
      <selection activeCell="F55" sqref="F55:H55"/>
    </sheetView>
  </sheetViews>
  <sheetFormatPr defaultRowHeight="13.2"/>
  <cols>
    <col min="1" max="1" width="1.5546875" customWidth="1"/>
    <col min="2" max="2" width="2.6640625" customWidth="1"/>
    <col min="3" max="3" width="8.6640625" customWidth="1"/>
    <col min="4" max="4" width="27.88671875" customWidth="1"/>
    <col min="5" max="7" width="13.6640625" customWidth="1"/>
    <col min="8" max="8" width="13.88671875" customWidth="1"/>
    <col min="9" max="9" width="2.6640625" customWidth="1"/>
  </cols>
  <sheetData>
    <row r="1" spans="2:9" ht="6.75" customHeight="1" thickBot="1"/>
    <row r="2" spans="2:9" ht="38.25" customHeight="1">
      <c r="B2" s="72"/>
      <c r="C2" s="73"/>
      <c r="D2" s="73"/>
      <c r="E2" s="89"/>
      <c r="F2" s="89"/>
      <c r="G2" s="103"/>
      <c r="H2" s="90" t="s">
        <v>181</v>
      </c>
      <c r="I2" s="74"/>
    </row>
    <row r="3" spans="2:9" ht="45.75" customHeight="1">
      <c r="B3" s="75"/>
      <c r="C3" s="262" t="s">
        <v>137</v>
      </c>
      <c r="D3" s="76"/>
      <c r="E3" s="76"/>
      <c r="F3" s="76"/>
      <c r="G3" s="76"/>
      <c r="H3" s="76"/>
      <c r="I3" s="77"/>
    </row>
    <row r="4" spans="2:9" ht="18" customHeight="1">
      <c r="B4" s="75"/>
      <c r="C4" s="344" t="s">
        <v>129</v>
      </c>
      <c r="D4" s="344"/>
      <c r="E4" s="344"/>
      <c r="F4" s="344"/>
      <c r="G4" s="344"/>
      <c r="H4" s="344"/>
      <c r="I4" s="77"/>
    </row>
    <row r="5" spans="2:9" ht="24" customHeight="1" thickBot="1">
      <c r="B5" s="75"/>
      <c r="C5" s="121" t="s">
        <v>139</v>
      </c>
      <c r="D5" s="79"/>
      <c r="E5" s="79"/>
      <c r="F5" s="79"/>
      <c r="G5" s="79"/>
      <c r="H5" s="79"/>
      <c r="I5" s="77"/>
    </row>
    <row r="6" spans="2:9" ht="15" customHeight="1">
      <c r="B6" s="75"/>
      <c r="C6" s="178" t="s">
        <v>11</v>
      </c>
      <c r="D6" s="115" t="s">
        <v>12</v>
      </c>
      <c r="E6" s="115" t="s">
        <v>25</v>
      </c>
      <c r="F6" s="115" t="s">
        <v>26</v>
      </c>
      <c r="G6" s="115" t="s">
        <v>27</v>
      </c>
      <c r="H6" s="181" t="s">
        <v>28</v>
      </c>
      <c r="I6" s="77"/>
    </row>
    <row r="7" spans="2:9" ht="18" customHeight="1">
      <c r="B7" s="75"/>
      <c r="C7" s="179">
        <v>1</v>
      </c>
      <c r="D7" s="118" t="s">
        <v>104</v>
      </c>
      <c r="E7" s="119">
        <v>44</v>
      </c>
      <c r="F7" s="120" t="s">
        <v>23</v>
      </c>
      <c r="G7" s="120" t="s">
        <v>23</v>
      </c>
      <c r="H7" s="182" t="s">
        <v>23</v>
      </c>
      <c r="I7" s="77"/>
    </row>
    <row r="8" spans="2:9">
      <c r="B8" s="75"/>
      <c r="C8" s="179">
        <v>2</v>
      </c>
      <c r="D8" s="118" t="s">
        <v>104</v>
      </c>
      <c r="E8" s="120" t="s">
        <v>23</v>
      </c>
      <c r="F8" s="120" t="s">
        <v>23</v>
      </c>
      <c r="G8" s="120" t="s">
        <v>23</v>
      </c>
      <c r="H8" s="182" t="s">
        <v>23</v>
      </c>
      <c r="I8" s="77"/>
    </row>
    <row r="9" spans="2:9">
      <c r="B9" s="75"/>
      <c r="C9" s="179">
        <v>3</v>
      </c>
      <c r="D9" s="118" t="s">
        <v>104</v>
      </c>
      <c r="E9" s="119">
        <v>61</v>
      </c>
      <c r="F9" s="120" t="s">
        <v>24</v>
      </c>
      <c r="G9" s="120" t="s">
        <v>23</v>
      </c>
      <c r="H9" s="182" t="s">
        <v>23</v>
      </c>
      <c r="I9" s="77"/>
    </row>
    <row r="10" spans="2:9" ht="18" customHeight="1">
      <c r="B10" s="75"/>
      <c r="C10" s="179">
        <v>4</v>
      </c>
      <c r="D10" s="118" t="s">
        <v>104</v>
      </c>
      <c r="E10" s="120" t="s">
        <v>24</v>
      </c>
      <c r="F10" s="120" t="s">
        <v>23</v>
      </c>
      <c r="G10" s="120" t="s">
        <v>24</v>
      </c>
      <c r="H10" s="182" t="s">
        <v>24</v>
      </c>
      <c r="I10" s="77"/>
    </row>
    <row r="11" spans="2:9">
      <c r="B11" s="75"/>
      <c r="C11" s="179">
        <v>5</v>
      </c>
      <c r="D11" s="118" t="s">
        <v>104</v>
      </c>
      <c r="E11" s="120" t="s">
        <v>41</v>
      </c>
      <c r="F11" s="120" t="s">
        <v>41</v>
      </c>
      <c r="G11" s="120" t="s">
        <v>41</v>
      </c>
      <c r="H11" s="182" t="s">
        <v>41</v>
      </c>
      <c r="I11" s="77"/>
    </row>
    <row r="12" spans="2:9">
      <c r="B12" s="75"/>
      <c r="C12" s="180">
        <v>6</v>
      </c>
      <c r="D12" s="117" t="s">
        <v>104</v>
      </c>
      <c r="E12" s="116" t="s">
        <v>23</v>
      </c>
      <c r="F12" s="116" t="s">
        <v>23</v>
      </c>
      <c r="G12" s="116" t="s">
        <v>23</v>
      </c>
      <c r="H12" s="183" t="s">
        <v>23</v>
      </c>
      <c r="I12" s="77"/>
    </row>
    <row r="13" spans="2:9" ht="24" customHeight="1" thickBot="1">
      <c r="B13" s="75"/>
      <c r="C13" s="122" t="s">
        <v>141</v>
      </c>
      <c r="D13" s="123"/>
      <c r="E13" s="124"/>
      <c r="F13" s="124"/>
      <c r="G13" s="124"/>
      <c r="H13" s="124"/>
      <c r="I13" s="77"/>
    </row>
    <row r="14" spans="2:9" ht="15" customHeight="1">
      <c r="B14" s="75"/>
      <c r="C14" s="178" t="s">
        <v>11</v>
      </c>
      <c r="D14" s="115" t="s">
        <v>12</v>
      </c>
      <c r="E14" s="115" t="s">
        <v>25</v>
      </c>
      <c r="F14" s="115" t="s">
        <v>26</v>
      </c>
      <c r="G14" s="115" t="s">
        <v>27</v>
      </c>
      <c r="H14" s="181" t="s">
        <v>28</v>
      </c>
      <c r="I14" s="77"/>
    </row>
    <row r="15" spans="2:9" ht="18" customHeight="1">
      <c r="B15" s="75"/>
      <c r="C15" s="179">
        <v>0</v>
      </c>
      <c r="D15" s="118" t="s">
        <v>40</v>
      </c>
      <c r="E15" s="120" t="s">
        <v>24</v>
      </c>
      <c r="F15" s="120" t="s">
        <v>24</v>
      </c>
      <c r="G15" s="120" t="s">
        <v>24</v>
      </c>
      <c r="H15" s="182" t="s">
        <v>24</v>
      </c>
      <c r="I15" s="77"/>
    </row>
    <row r="16" spans="2:9">
      <c r="B16" s="75"/>
      <c r="C16" s="179">
        <v>1</v>
      </c>
      <c r="D16" s="120" t="s">
        <v>14</v>
      </c>
      <c r="E16" s="118" t="s">
        <v>125</v>
      </c>
      <c r="F16" s="118" t="s">
        <v>125</v>
      </c>
      <c r="G16" s="118" t="s">
        <v>125</v>
      </c>
      <c r="H16" s="184" t="s">
        <v>125</v>
      </c>
      <c r="I16" s="77"/>
    </row>
    <row r="17" spans="2:9">
      <c r="B17" s="75"/>
      <c r="C17" s="179">
        <v>2</v>
      </c>
      <c r="D17" s="118" t="s">
        <v>105</v>
      </c>
      <c r="E17" s="118" t="s">
        <v>125</v>
      </c>
      <c r="F17" s="118" t="s">
        <v>125</v>
      </c>
      <c r="G17" s="118" t="s">
        <v>125</v>
      </c>
      <c r="H17" s="184" t="s">
        <v>125</v>
      </c>
      <c r="I17" s="77"/>
    </row>
    <row r="18" spans="2:9">
      <c r="B18" s="75"/>
      <c r="C18" s="179">
        <v>3</v>
      </c>
      <c r="D18" s="118" t="s">
        <v>105</v>
      </c>
      <c r="E18" s="118" t="s">
        <v>125</v>
      </c>
      <c r="F18" s="118" t="s">
        <v>125</v>
      </c>
      <c r="G18" s="118" t="s">
        <v>125</v>
      </c>
      <c r="H18" s="184" t="s">
        <v>125</v>
      </c>
      <c r="I18" s="77"/>
    </row>
    <row r="19" spans="2:9">
      <c r="B19" s="75"/>
      <c r="C19" s="179">
        <v>4</v>
      </c>
      <c r="D19" s="118" t="s">
        <v>106</v>
      </c>
      <c r="E19" s="120" t="s">
        <v>37</v>
      </c>
      <c r="F19" s="120" t="s">
        <v>29</v>
      </c>
      <c r="G19" s="120" t="s">
        <v>23</v>
      </c>
      <c r="H19" s="182" t="s">
        <v>23</v>
      </c>
      <c r="I19" s="77"/>
    </row>
    <row r="20" spans="2:9" ht="18" customHeight="1">
      <c r="B20" s="75"/>
      <c r="C20" s="179">
        <v>5</v>
      </c>
      <c r="D20" s="118" t="s">
        <v>107</v>
      </c>
      <c r="E20" s="120" t="s">
        <v>23</v>
      </c>
      <c r="F20" s="120" t="s">
        <v>30</v>
      </c>
      <c r="G20" s="120" t="s">
        <v>23</v>
      </c>
      <c r="H20" s="182" t="s">
        <v>23</v>
      </c>
      <c r="I20" s="77"/>
    </row>
    <row r="21" spans="2:9">
      <c r="B21" s="75"/>
      <c r="C21" s="179">
        <v>6</v>
      </c>
      <c r="D21" s="118" t="s">
        <v>108</v>
      </c>
      <c r="E21" s="119">
        <v>50</v>
      </c>
      <c r="F21" s="120" t="s">
        <v>23</v>
      </c>
      <c r="G21" s="120" t="s">
        <v>31</v>
      </c>
      <c r="H21" s="182" t="s">
        <v>23</v>
      </c>
      <c r="I21" s="77"/>
    </row>
    <row r="22" spans="2:9">
      <c r="B22" s="75"/>
      <c r="C22" s="179">
        <v>7</v>
      </c>
      <c r="D22" s="118" t="s">
        <v>109</v>
      </c>
      <c r="E22" s="120" t="s">
        <v>23</v>
      </c>
      <c r="F22" s="120" t="s">
        <v>23</v>
      </c>
      <c r="G22" s="120" t="s">
        <v>37</v>
      </c>
      <c r="H22" s="182" t="s">
        <v>88</v>
      </c>
      <c r="I22" s="77"/>
    </row>
    <row r="23" spans="2:9">
      <c r="B23" s="75"/>
      <c r="C23" s="179">
        <v>8</v>
      </c>
      <c r="D23" s="118" t="s">
        <v>110</v>
      </c>
      <c r="E23" s="120" t="s">
        <v>23</v>
      </c>
      <c r="F23" s="120" t="s">
        <v>23</v>
      </c>
      <c r="G23" s="120" t="s">
        <v>23</v>
      </c>
      <c r="H23" s="185">
        <v>58</v>
      </c>
      <c r="I23" s="77"/>
    </row>
    <row r="24" spans="2:9">
      <c r="B24" s="75"/>
      <c r="C24" s="179">
        <v>9</v>
      </c>
      <c r="D24" s="118" t="s">
        <v>111</v>
      </c>
      <c r="E24" s="120" t="s">
        <v>23</v>
      </c>
      <c r="F24" s="120" t="s">
        <v>23</v>
      </c>
      <c r="G24" s="120" t="s">
        <v>23</v>
      </c>
      <c r="H24" s="182" t="s">
        <v>23</v>
      </c>
      <c r="I24" s="77"/>
    </row>
    <row r="25" spans="2:9" ht="18" customHeight="1">
      <c r="B25" s="75"/>
      <c r="C25" s="179">
        <v>10</v>
      </c>
      <c r="D25" s="118" t="s">
        <v>112</v>
      </c>
      <c r="E25" s="119">
        <v>40</v>
      </c>
      <c r="F25" s="120" t="s">
        <v>23</v>
      </c>
      <c r="G25" s="120" t="s">
        <v>31</v>
      </c>
      <c r="H25" s="182" t="s">
        <v>23</v>
      </c>
      <c r="I25" s="77"/>
    </row>
    <row r="26" spans="2:9">
      <c r="B26" s="75"/>
      <c r="C26" s="179">
        <v>11</v>
      </c>
      <c r="D26" s="118" t="s">
        <v>113</v>
      </c>
      <c r="E26" s="120" t="s">
        <v>23</v>
      </c>
      <c r="F26" s="120" t="s">
        <v>23</v>
      </c>
      <c r="G26" s="120" t="s">
        <v>23</v>
      </c>
      <c r="H26" s="182" t="s">
        <v>23</v>
      </c>
      <c r="I26" s="77"/>
    </row>
    <row r="27" spans="2:9">
      <c r="B27" s="75"/>
      <c r="C27" s="179">
        <v>12</v>
      </c>
      <c r="D27" s="118" t="s">
        <v>114</v>
      </c>
      <c r="E27" s="120" t="s">
        <v>23</v>
      </c>
      <c r="F27" s="120" t="s">
        <v>23</v>
      </c>
      <c r="G27" s="120" t="s">
        <v>89</v>
      </c>
      <c r="H27" s="182" t="s">
        <v>90</v>
      </c>
      <c r="I27" s="77"/>
    </row>
    <row r="28" spans="2:9">
      <c r="B28" s="75"/>
      <c r="C28" s="179">
        <v>13</v>
      </c>
      <c r="D28" s="118" t="s">
        <v>115</v>
      </c>
      <c r="E28" s="120" t="s">
        <v>23</v>
      </c>
      <c r="F28" s="120" t="s">
        <v>23</v>
      </c>
      <c r="G28" s="120" t="s">
        <v>23</v>
      </c>
      <c r="H28" s="182" t="s">
        <v>23</v>
      </c>
      <c r="I28" s="77"/>
    </row>
    <row r="29" spans="2:9">
      <c r="B29" s="75"/>
      <c r="C29" s="179">
        <v>14</v>
      </c>
      <c r="D29" s="118" t="s">
        <v>116</v>
      </c>
      <c r="E29" s="119">
        <v>10</v>
      </c>
      <c r="F29" s="120" t="s">
        <v>23</v>
      </c>
      <c r="G29" s="120" t="s">
        <v>31</v>
      </c>
      <c r="H29" s="182" t="s">
        <v>23</v>
      </c>
      <c r="I29" s="77"/>
    </row>
    <row r="30" spans="2:9" ht="18" customHeight="1">
      <c r="B30" s="75"/>
      <c r="C30" s="179">
        <v>15</v>
      </c>
      <c r="D30" s="120" t="s">
        <v>18</v>
      </c>
      <c r="E30" s="120" t="s">
        <v>23</v>
      </c>
      <c r="F30" s="120" t="s">
        <v>91</v>
      </c>
      <c r="G30" s="120" t="s">
        <v>92</v>
      </c>
      <c r="H30" s="182" t="s">
        <v>93</v>
      </c>
      <c r="I30" s="77"/>
    </row>
    <row r="31" spans="2:9">
      <c r="B31" s="75"/>
      <c r="C31" s="179">
        <v>16</v>
      </c>
      <c r="D31" s="120" t="s">
        <v>19</v>
      </c>
      <c r="E31" s="120" t="s">
        <v>23</v>
      </c>
      <c r="F31" s="120" t="s">
        <v>23</v>
      </c>
      <c r="G31" s="120" t="s">
        <v>89</v>
      </c>
      <c r="H31" s="182" t="s">
        <v>90</v>
      </c>
      <c r="I31" s="77"/>
    </row>
    <row r="32" spans="2:9">
      <c r="B32" s="75"/>
      <c r="C32" s="179">
        <v>17</v>
      </c>
      <c r="D32" s="118" t="s">
        <v>117</v>
      </c>
      <c r="E32" s="120" t="s">
        <v>23</v>
      </c>
      <c r="F32" s="120" t="s">
        <v>23</v>
      </c>
      <c r="G32" s="120" t="s">
        <v>23</v>
      </c>
      <c r="H32" s="182" t="s">
        <v>23</v>
      </c>
      <c r="I32" s="77"/>
    </row>
    <row r="33" spans="2:9">
      <c r="B33" s="75"/>
      <c r="C33" s="179">
        <v>18</v>
      </c>
      <c r="D33" s="118" t="s">
        <v>118</v>
      </c>
      <c r="E33" s="119">
        <v>10</v>
      </c>
      <c r="F33" s="120" t="s">
        <v>23</v>
      </c>
      <c r="G33" s="120" t="s">
        <v>31</v>
      </c>
      <c r="H33" s="182" t="s">
        <v>23</v>
      </c>
      <c r="I33" s="77"/>
    </row>
    <row r="34" spans="2:9" ht="12.75" customHeight="1">
      <c r="B34" s="75"/>
      <c r="C34" s="179">
        <v>19</v>
      </c>
      <c r="D34" s="118" t="s">
        <v>119</v>
      </c>
      <c r="E34" s="120" t="s">
        <v>23</v>
      </c>
      <c r="F34" s="120" t="s">
        <v>23</v>
      </c>
      <c r="G34" s="120" t="s">
        <v>23</v>
      </c>
      <c r="H34" s="182" t="s">
        <v>23</v>
      </c>
      <c r="I34" s="77"/>
    </row>
    <row r="35" spans="2:9" ht="18" customHeight="1">
      <c r="B35" s="75"/>
      <c r="C35" s="179">
        <v>20</v>
      </c>
      <c r="D35" s="118" t="s">
        <v>120</v>
      </c>
      <c r="E35" s="120" t="s">
        <v>23</v>
      </c>
      <c r="F35" s="120" t="s">
        <v>23</v>
      </c>
      <c r="G35" s="120" t="s">
        <v>23</v>
      </c>
      <c r="H35" s="182" t="s">
        <v>23</v>
      </c>
      <c r="I35" s="77"/>
    </row>
    <row r="36" spans="2:9">
      <c r="B36" s="75"/>
      <c r="C36" s="180">
        <v>21</v>
      </c>
      <c r="D36" s="117" t="s">
        <v>121</v>
      </c>
      <c r="E36" s="116" t="s">
        <v>23</v>
      </c>
      <c r="F36" s="116" t="s">
        <v>23</v>
      </c>
      <c r="G36" s="116" t="s">
        <v>23</v>
      </c>
      <c r="H36" s="183" t="s">
        <v>23</v>
      </c>
      <c r="I36" s="77"/>
    </row>
    <row r="37" spans="2:9" ht="24" customHeight="1" thickBot="1">
      <c r="B37" s="75"/>
      <c r="C37" s="122" t="s">
        <v>140</v>
      </c>
      <c r="D37" s="123"/>
      <c r="E37" s="123"/>
      <c r="F37" s="123"/>
      <c r="G37" s="123"/>
      <c r="H37" s="123"/>
      <c r="I37" s="77"/>
    </row>
    <row r="38" spans="2:9" ht="15" customHeight="1">
      <c r="B38" s="75"/>
      <c r="C38" s="178" t="s">
        <v>11</v>
      </c>
      <c r="D38" s="115" t="s">
        <v>12</v>
      </c>
      <c r="E38" s="115" t="s">
        <v>25</v>
      </c>
      <c r="F38" s="115" t="s">
        <v>26</v>
      </c>
      <c r="G38" s="115" t="s">
        <v>27</v>
      </c>
      <c r="H38" s="181" t="s">
        <v>28</v>
      </c>
      <c r="I38" s="77"/>
    </row>
    <row r="39" spans="2:9" ht="18" customHeight="1">
      <c r="B39" s="75"/>
      <c r="C39" s="179">
        <v>0</v>
      </c>
      <c r="D39" s="118" t="s">
        <v>122</v>
      </c>
      <c r="E39" s="120" t="s">
        <v>94</v>
      </c>
      <c r="F39" s="120" t="s">
        <v>95</v>
      </c>
      <c r="G39" s="120" t="s">
        <v>96</v>
      </c>
      <c r="H39" s="182" t="s">
        <v>97</v>
      </c>
      <c r="I39" s="77"/>
    </row>
    <row r="40" spans="2:9">
      <c r="B40" s="75"/>
      <c r="C40" s="179">
        <v>1</v>
      </c>
      <c r="D40" s="118" t="s">
        <v>123</v>
      </c>
      <c r="E40" s="120" t="s">
        <v>94</v>
      </c>
      <c r="F40" s="120" t="s">
        <v>23</v>
      </c>
      <c r="G40" s="120" t="s">
        <v>98</v>
      </c>
      <c r="H40" s="182" t="s">
        <v>99</v>
      </c>
      <c r="I40" s="77"/>
    </row>
    <row r="41" spans="2:9">
      <c r="B41" s="75"/>
      <c r="C41" s="179">
        <v>2</v>
      </c>
      <c r="D41" s="118" t="s">
        <v>124</v>
      </c>
      <c r="E41" s="118" t="s">
        <v>125</v>
      </c>
      <c r="F41" s="118" t="s">
        <v>125</v>
      </c>
      <c r="G41" s="118" t="s">
        <v>125</v>
      </c>
      <c r="H41" s="184" t="s">
        <v>125</v>
      </c>
      <c r="I41" s="77"/>
    </row>
    <row r="42" spans="2:9">
      <c r="B42" s="75"/>
      <c r="C42" s="180">
        <v>3</v>
      </c>
      <c r="D42" s="116" t="s">
        <v>38</v>
      </c>
      <c r="E42" s="117" t="s">
        <v>125</v>
      </c>
      <c r="F42" s="117" t="s">
        <v>125</v>
      </c>
      <c r="G42" s="117" t="s">
        <v>125</v>
      </c>
      <c r="H42" s="186" t="s">
        <v>125</v>
      </c>
      <c r="I42" s="77"/>
    </row>
    <row r="43" spans="2:9" ht="24" customHeight="1" thickBot="1">
      <c r="B43" s="75"/>
      <c r="C43" s="122" t="s">
        <v>126</v>
      </c>
      <c r="D43" s="123"/>
      <c r="E43" s="123"/>
      <c r="F43" s="123"/>
      <c r="G43" s="123"/>
      <c r="H43" s="123"/>
      <c r="I43" s="77"/>
    </row>
    <row r="44" spans="2:9" ht="18" customHeight="1">
      <c r="B44" s="75"/>
      <c r="C44" s="178" t="s">
        <v>11</v>
      </c>
      <c r="D44" s="115" t="s">
        <v>12</v>
      </c>
      <c r="E44" s="115" t="s">
        <v>25</v>
      </c>
      <c r="F44" s="115" t="s">
        <v>26</v>
      </c>
      <c r="G44" s="115" t="s">
        <v>27</v>
      </c>
      <c r="H44" s="181" t="s">
        <v>28</v>
      </c>
      <c r="I44" s="77"/>
    </row>
    <row r="45" spans="2:9" ht="18" customHeight="1">
      <c r="B45" s="75"/>
      <c r="C45" s="179">
        <v>7</v>
      </c>
      <c r="D45" s="118" t="s">
        <v>128</v>
      </c>
      <c r="E45" s="120" t="s">
        <v>46</v>
      </c>
      <c r="F45" s="120" t="s">
        <v>44</v>
      </c>
      <c r="G45" s="120" t="s">
        <v>47</v>
      </c>
      <c r="H45" s="182" t="s">
        <v>48</v>
      </c>
      <c r="I45" s="77"/>
    </row>
    <row r="46" spans="2:9">
      <c r="B46" s="75"/>
      <c r="C46" s="179">
        <v>8</v>
      </c>
      <c r="D46" s="118" t="s">
        <v>128</v>
      </c>
      <c r="E46" s="120" t="s">
        <v>49</v>
      </c>
      <c r="F46" s="120" t="s">
        <v>50</v>
      </c>
      <c r="G46" s="120" t="s">
        <v>51</v>
      </c>
      <c r="H46" s="182" t="s">
        <v>45</v>
      </c>
      <c r="I46" s="77"/>
    </row>
    <row r="47" spans="2:9">
      <c r="B47" s="75"/>
      <c r="C47" s="187" t="s">
        <v>127</v>
      </c>
      <c r="D47" s="118" t="s">
        <v>127</v>
      </c>
      <c r="E47" s="118" t="s">
        <v>127</v>
      </c>
      <c r="F47" s="118" t="s">
        <v>127</v>
      </c>
      <c r="G47" s="118" t="s">
        <v>127</v>
      </c>
      <c r="H47" s="184" t="s">
        <v>127</v>
      </c>
      <c r="I47" s="77"/>
    </row>
    <row r="48" spans="2:9">
      <c r="B48" s="75"/>
      <c r="C48" s="187" t="s">
        <v>127</v>
      </c>
      <c r="D48" s="118" t="s">
        <v>127</v>
      </c>
      <c r="E48" s="118" t="s">
        <v>127</v>
      </c>
      <c r="F48" s="118" t="s">
        <v>127</v>
      </c>
      <c r="G48" s="118" t="s">
        <v>127</v>
      </c>
      <c r="H48" s="184" t="s">
        <v>127</v>
      </c>
      <c r="I48" s="77"/>
    </row>
    <row r="49" spans="2:15" ht="18" customHeight="1">
      <c r="B49" s="75"/>
      <c r="C49" s="179">
        <v>531</v>
      </c>
      <c r="D49" s="118" t="s">
        <v>128</v>
      </c>
      <c r="E49" s="120" t="s">
        <v>100</v>
      </c>
      <c r="F49" s="120" t="s">
        <v>101</v>
      </c>
      <c r="G49" s="120" t="s">
        <v>102</v>
      </c>
      <c r="H49" s="182" t="s">
        <v>103</v>
      </c>
      <c r="I49" s="77"/>
      <c r="K49" s="125"/>
    </row>
    <row r="50" spans="2:15">
      <c r="B50" s="75"/>
      <c r="C50" s="180">
        <v>532</v>
      </c>
      <c r="D50" s="116" t="s">
        <v>1</v>
      </c>
      <c r="E50" s="116" t="s">
        <v>1</v>
      </c>
      <c r="F50" s="116" t="s">
        <v>1</v>
      </c>
      <c r="G50" s="116" t="s">
        <v>1</v>
      </c>
      <c r="H50" s="183" t="s">
        <v>1</v>
      </c>
      <c r="I50" s="77"/>
    </row>
    <row r="51" spans="2:15">
      <c r="B51" s="75"/>
      <c r="C51" s="96"/>
      <c r="D51" s="76"/>
      <c r="E51" s="76"/>
      <c r="F51" s="76"/>
      <c r="G51" s="76"/>
      <c r="H51" s="76"/>
      <c r="I51" s="77"/>
    </row>
    <row r="52" spans="2:15" ht="18" customHeight="1">
      <c r="B52" s="75"/>
      <c r="C52" s="96"/>
      <c r="D52" s="76"/>
      <c r="E52" s="345" t="s">
        <v>182</v>
      </c>
      <c r="F52" s="346"/>
      <c r="G52" s="346"/>
      <c r="H52" s="346"/>
      <c r="I52" s="77"/>
    </row>
    <row r="53" spans="2:15" ht="21" customHeight="1">
      <c r="B53" s="75"/>
      <c r="C53" s="96"/>
      <c r="D53" s="76"/>
      <c r="E53" s="212" t="str">
        <f>IF(Parameters!D18=1,"&gt;&gt;&gt;&gt;&gt;&gt;"," ")</f>
        <v xml:space="preserve"> </v>
      </c>
      <c r="F53" s="335" t="str">
        <f>IF(Parameters!D18=1,"Go to Timing A sheet"," ")</f>
        <v xml:space="preserve"> </v>
      </c>
      <c r="G53" s="336"/>
      <c r="H53" s="337"/>
      <c r="I53" s="77"/>
      <c r="O53" s="69"/>
    </row>
    <row r="54" spans="2:15" ht="6" customHeight="1">
      <c r="B54" s="75"/>
      <c r="C54" s="96"/>
      <c r="D54" s="76"/>
      <c r="E54" s="213"/>
      <c r="F54" s="219"/>
      <c r="G54" s="219"/>
      <c r="H54" s="219"/>
      <c r="I54" s="77"/>
    </row>
    <row r="55" spans="2:15" ht="21" customHeight="1">
      <c r="B55" s="75"/>
      <c r="C55" s="96"/>
      <c r="D55" s="76"/>
      <c r="E55" s="215" t="str">
        <f>IF(Parameters!D18=2,"&gt;&gt;&gt;&gt;&gt;&gt;"," ")</f>
        <v>&gt;&gt;&gt;&gt;&gt;&gt;</v>
      </c>
      <c r="F55" s="335" t="str">
        <f>IF(Parameters!D18=2,"Go to Timing B sheet"," ")</f>
        <v>Go to Timing B sheet</v>
      </c>
      <c r="G55" s="336"/>
      <c r="H55" s="337"/>
      <c r="I55" s="77"/>
      <c r="O55" s="69"/>
    </row>
    <row r="56" spans="2:15" ht="6" customHeight="1">
      <c r="B56" s="75"/>
      <c r="C56" s="96"/>
      <c r="D56" s="76"/>
      <c r="E56" s="213"/>
      <c r="F56" s="219"/>
      <c r="G56" s="219"/>
      <c r="H56" s="219"/>
      <c r="I56" s="77"/>
    </row>
    <row r="57" spans="2:15" ht="21" customHeight="1">
      <c r="B57" s="75"/>
      <c r="C57" s="96"/>
      <c r="D57" s="76"/>
      <c r="E57" s="214" t="str">
        <f>IF(Parameters!D18=3,"&gt;&gt;&gt;&gt;&gt;&gt;"," ")</f>
        <v xml:space="preserve"> </v>
      </c>
      <c r="F57" s="335" t="str">
        <f>IF(Parameters!D18=3,"Go to Timing C sheet"," ")</f>
        <v xml:space="preserve"> </v>
      </c>
      <c r="G57" s="336"/>
      <c r="H57" s="337"/>
      <c r="I57" s="77"/>
      <c r="O57" s="69"/>
    </row>
    <row r="58" spans="2:15" ht="6" customHeight="1" thickBot="1">
      <c r="B58" s="78"/>
      <c r="C58" s="79"/>
      <c r="D58" s="79"/>
      <c r="E58" s="79"/>
      <c r="F58" s="79"/>
      <c r="G58" s="79"/>
      <c r="H58" s="79"/>
      <c r="I58" s="80"/>
    </row>
  </sheetData>
  <mergeCells count="5">
    <mergeCell ref="F57:H57"/>
    <mergeCell ref="C4:H4"/>
    <mergeCell ref="E52:H52"/>
    <mergeCell ref="F53:H53"/>
    <mergeCell ref="F55:H55"/>
  </mergeCells>
  <hyperlinks>
    <hyperlink ref="F55:H55" location="'Timing B'!A1" display="'Timing B'!A1" xr:uid="{00000000-0004-0000-0200-000000000000}"/>
    <hyperlink ref="F57:H57" location="'Timing C'!A1" display="'Timing C'!A1" xr:uid="{00000000-0004-0000-0200-000001000000}"/>
    <hyperlink ref="F53:H53" location="'Timing A'!A1" display="'Timing A'!A1" xr:uid="{00000000-0004-0000-0200-000002000000}"/>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B1:M64"/>
  <sheetViews>
    <sheetView topLeftCell="A37" zoomScaleNormal="100" workbookViewId="0">
      <selection activeCell="K52" sqref="K52"/>
    </sheetView>
  </sheetViews>
  <sheetFormatPr defaultColWidth="9.109375" defaultRowHeight="10.5" customHeight="1"/>
  <cols>
    <col min="1" max="1" width="1.6640625" style="3" customWidth="1"/>
    <col min="2" max="2" width="2.5546875" style="3" customWidth="1"/>
    <col min="3" max="3" width="15.6640625" style="3" customWidth="1"/>
    <col min="4" max="4" width="2.6640625" style="3" customWidth="1"/>
    <col min="5" max="5" width="21" style="1" customWidth="1"/>
    <col min="6" max="6" width="2.88671875" style="1" customWidth="1"/>
    <col min="7" max="7" width="21" style="1" customWidth="1"/>
    <col min="8" max="8" width="2.33203125" style="1" customWidth="1"/>
    <col min="9" max="9" width="20.109375" style="1" customWidth="1"/>
    <col min="10" max="10" width="2.6640625" style="3" customWidth="1"/>
    <col min="11" max="11" width="21.33203125" style="3" customWidth="1"/>
    <col min="12" max="12" width="2.6640625" style="3" customWidth="1"/>
    <col min="13" max="13" width="10" style="3" customWidth="1"/>
    <col min="14" max="14" width="14.44140625" style="3" customWidth="1"/>
    <col min="15" max="16384" width="9.109375" style="3"/>
  </cols>
  <sheetData>
    <row r="1" spans="2:13" ht="10.5" customHeight="1" thickBot="1"/>
    <row r="2" spans="2:13" ht="36.75" customHeight="1">
      <c r="B2" s="72"/>
      <c r="C2" s="73"/>
      <c r="D2" s="73"/>
      <c r="E2" s="220"/>
      <c r="F2" s="220"/>
      <c r="G2" s="220"/>
      <c r="H2" s="220"/>
      <c r="I2" s="220"/>
      <c r="J2" s="73"/>
      <c r="K2" s="73"/>
      <c r="L2" s="73"/>
      <c r="M2" s="228" t="s">
        <v>178</v>
      </c>
    </row>
    <row r="3" spans="2:13" s="45" customFormat="1" ht="45.75" customHeight="1">
      <c r="B3" s="127"/>
      <c r="C3" s="262" t="s">
        <v>251</v>
      </c>
      <c r="D3" s="81"/>
      <c r="E3" s="129"/>
      <c r="F3" s="129"/>
      <c r="G3" s="129"/>
      <c r="H3" s="129"/>
      <c r="I3" s="129"/>
      <c r="J3" s="81"/>
      <c r="K3" s="81"/>
      <c r="L3" s="81"/>
      <c r="M3" s="130"/>
    </row>
    <row r="4" spans="2:13" ht="14.4">
      <c r="B4" s="75"/>
      <c r="C4" s="225" t="s">
        <v>177</v>
      </c>
      <c r="D4" s="76"/>
      <c r="E4" s="222"/>
      <c r="F4" s="222"/>
      <c r="G4" s="222"/>
      <c r="H4" s="222"/>
      <c r="I4" s="222"/>
      <c r="J4" s="76"/>
      <c r="K4" s="76"/>
      <c r="L4" s="76"/>
      <c r="M4" s="77"/>
    </row>
    <row r="5" spans="2:13" ht="24" customHeight="1" thickBot="1">
      <c r="B5" s="75"/>
      <c r="C5" s="347" t="str">
        <f>IF(Parameters!D18*3=1,"Wrong sheet. Go to the Timing C tab.",IF(Parameters!D18=0.5,"Wrong sheet. Go to the Timing B tab."," "))</f>
        <v xml:space="preserve"> </v>
      </c>
      <c r="D5" s="347"/>
      <c r="E5" s="347"/>
      <c r="F5" s="347"/>
      <c r="G5" s="347"/>
      <c r="H5" s="347"/>
      <c r="I5" s="347"/>
      <c r="J5" s="227"/>
      <c r="K5" s="227"/>
      <c r="L5" s="76"/>
      <c r="M5" s="77"/>
    </row>
    <row r="6" spans="2:13" ht="13.5" customHeight="1" thickBot="1">
      <c r="B6" s="75"/>
      <c r="C6" s="76"/>
      <c r="D6" s="76"/>
      <c r="E6" s="131" t="s">
        <v>133</v>
      </c>
      <c r="F6" s="252"/>
      <c r="G6" s="132" t="str">
        <f>Parameters!D8</f>
        <v>XGA</v>
      </c>
      <c r="H6" s="222"/>
      <c r="I6" s="222"/>
      <c r="J6" s="14"/>
      <c r="K6" s="222" t="s">
        <v>0</v>
      </c>
      <c r="L6" s="76"/>
      <c r="M6" s="77"/>
    </row>
    <row r="7" spans="2:13" ht="13.5" customHeight="1" thickBot="1">
      <c r="B7" s="75"/>
      <c r="C7" s="76"/>
      <c r="D7" s="76"/>
      <c r="E7" s="131" t="s">
        <v>70</v>
      </c>
      <c r="F7" s="252"/>
      <c r="G7" s="132">
        <f>Parameters!D12</f>
        <v>2.125</v>
      </c>
      <c r="H7" s="222"/>
      <c r="I7" s="222"/>
      <c r="J7" s="15"/>
      <c r="K7" s="222" t="s">
        <v>7</v>
      </c>
      <c r="L7" s="76"/>
      <c r="M7" s="77"/>
    </row>
    <row r="8" spans="2:13" ht="13.5" customHeight="1" thickBot="1">
      <c r="B8" s="75"/>
      <c r="C8" s="222"/>
      <c r="D8" s="76"/>
      <c r="E8" s="131" t="s">
        <v>247</v>
      </c>
      <c r="F8" s="76"/>
      <c r="G8" s="132">
        <f>Parameters!D13</f>
        <v>1024</v>
      </c>
      <c r="H8" s="222"/>
      <c r="I8" s="222"/>
      <c r="J8" s="16"/>
      <c r="K8" s="222" t="s">
        <v>2</v>
      </c>
      <c r="L8" s="76"/>
      <c r="M8" s="77"/>
    </row>
    <row r="9" spans="2:13" ht="13.5" customHeight="1" thickBot="1">
      <c r="B9" s="75"/>
      <c r="C9" s="76"/>
      <c r="D9" s="76"/>
      <c r="E9" s="131" t="s">
        <v>248</v>
      </c>
      <c r="F9" s="76"/>
      <c r="G9" s="132">
        <f>Parameters!G14</f>
        <v>768</v>
      </c>
      <c r="H9" s="222"/>
      <c r="I9" s="222"/>
      <c r="J9" s="17"/>
      <c r="K9" s="222" t="s">
        <v>8</v>
      </c>
      <c r="L9" s="76"/>
      <c r="M9" s="77"/>
    </row>
    <row r="10" spans="2:13" ht="13.5" customHeight="1">
      <c r="B10" s="75"/>
      <c r="C10" s="222"/>
      <c r="D10" s="76"/>
      <c r="E10" s="131" t="s">
        <v>67</v>
      </c>
      <c r="F10" s="252"/>
      <c r="G10" s="133" t="str">
        <f>Parameters!D10</f>
        <v>RGB 24-bit (8:8:8)</v>
      </c>
      <c r="H10" s="222"/>
      <c r="I10" s="222"/>
      <c r="J10" s="76"/>
      <c r="K10" s="76"/>
      <c r="L10" s="76"/>
      <c r="M10" s="77"/>
    </row>
    <row r="11" spans="2:13" ht="13.5" customHeight="1">
      <c r="B11" s="75"/>
      <c r="C11" s="76"/>
      <c r="D11" s="76"/>
      <c r="E11" s="131" t="s">
        <v>68</v>
      </c>
      <c r="F11" s="76"/>
      <c r="G11" s="132">
        <f>Parameters!D11</f>
        <v>3</v>
      </c>
      <c r="H11" s="222"/>
      <c r="I11" s="222"/>
      <c r="J11" s="133" t="s">
        <v>136</v>
      </c>
      <c r="K11" s="222"/>
      <c r="L11" s="222"/>
      <c r="M11" s="226">
        <f>Parameters!D22</f>
        <v>1536</v>
      </c>
    </row>
    <row r="12" spans="2:13" ht="13.5" customHeight="1">
      <c r="B12" s="75"/>
      <c r="C12" s="76"/>
      <c r="D12" s="76"/>
      <c r="E12" s="222"/>
      <c r="F12" s="222"/>
      <c r="G12" s="222"/>
      <c r="H12" s="222"/>
      <c r="I12" s="222"/>
      <c r="J12" s="76"/>
      <c r="K12" s="76"/>
      <c r="L12" s="76"/>
      <c r="M12" s="77"/>
    </row>
    <row r="13" spans="2:13" ht="13.5" customHeight="1">
      <c r="B13" s="75"/>
      <c r="C13" s="76"/>
      <c r="D13" s="76"/>
      <c r="E13" s="222"/>
      <c r="F13" s="222"/>
      <c r="G13" s="134" t="s">
        <v>9</v>
      </c>
      <c r="H13" s="135" t="s">
        <v>6</v>
      </c>
      <c r="I13" s="136">
        <f>Parameters!D38</f>
        <v>85.383529411764712</v>
      </c>
      <c r="J13" s="76"/>
      <c r="K13" s="76"/>
      <c r="L13" s="76"/>
      <c r="M13" s="77"/>
    </row>
    <row r="14" spans="2:13" ht="13.5" customHeight="1">
      <c r="B14" s="75"/>
      <c r="C14" s="76"/>
      <c r="D14" s="76"/>
      <c r="E14" s="222"/>
      <c r="F14" s="222"/>
      <c r="G14" s="137"/>
      <c r="H14" s="138"/>
      <c r="I14" s="139" t="str">
        <f>Parameters!C38</f>
        <v>SOFi to SOFn (first) (t0)</v>
      </c>
      <c r="J14" s="76"/>
      <c r="K14" s="140"/>
      <c r="L14" s="76"/>
      <c r="M14" s="77"/>
    </row>
    <row r="15" spans="2:13" ht="13.5" customHeight="1">
      <c r="B15" s="75"/>
      <c r="C15" s="76"/>
      <c r="D15" s="76"/>
      <c r="E15" s="222"/>
      <c r="F15" s="222"/>
      <c r="G15" s="222"/>
      <c r="H15" s="222"/>
      <c r="I15" s="141">
        <f>Parameters!F38</f>
        <v>4536</v>
      </c>
      <c r="J15" s="76"/>
      <c r="K15" s="76"/>
      <c r="L15" s="76"/>
      <c r="M15" s="77"/>
    </row>
    <row r="16" spans="2:13" ht="10.5" customHeight="1">
      <c r="B16" s="75"/>
      <c r="C16" s="76"/>
      <c r="D16" s="76"/>
      <c r="E16" s="222"/>
      <c r="F16" s="222"/>
      <c r="G16" s="222"/>
      <c r="H16" s="222"/>
      <c r="I16" s="222"/>
      <c r="J16" s="76"/>
      <c r="K16" s="76"/>
      <c r="L16" s="76"/>
      <c r="M16" s="77"/>
    </row>
    <row r="17" spans="2:13" ht="11.25" customHeight="1" thickBot="1">
      <c r="B17" s="75"/>
      <c r="C17" s="76"/>
      <c r="D17" s="76"/>
      <c r="E17" s="222"/>
      <c r="F17" s="222"/>
      <c r="G17" s="222"/>
      <c r="H17" s="222"/>
      <c r="I17" s="222"/>
      <c r="J17" s="76"/>
      <c r="K17" s="76"/>
      <c r="L17" s="76"/>
      <c r="M17" s="77"/>
    </row>
    <row r="18" spans="2:13" ht="9" customHeight="1">
      <c r="B18" s="75"/>
      <c r="C18" s="76"/>
      <c r="D18" s="5"/>
      <c r="E18" s="146"/>
      <c r="F18" s="11"/>
      <c r="G18" s="222"/>
      <c r="H18" s="222"/>
      <c r="I18" s="222"/>
      <c r="J18" s="76"/>
      <c r="K18" s="76"/>
      <c r="L18" s="76"/>
      <c r="M18" s="77"/>
    </row>
    <row r="19" spans="2:13" ht="14.25" customHeight="1">
      <c r="B19" s="75"/>
      <c r="C19" s="76"/>
      <c r="D19" s="6"/>
      <c r="E19" s="147" t="s">
        <v>3</v>
      </c>
      <c r="F19" s="12"/>
      <c r="G19" s="222"/>
      <c r="H19" s="222"/>
      <c r="I19" s="222"/>
      <c r="J19" s="76"/>
      <c r="K19" s="76"/>
      <c r="L19" s="76"/>
      <c r="M19" s="77"/>
    </row>
    <row r="20" spans="2:13" ht="15.75" customHeight="1" thickBot="1">
      <c r="B20" s="75"/>
      <c r="C20" s="76"/>
      <c r="D20" s="7"/>
      <c r="E20" s="148">
        <f>Parameters!F35</f>
        <v>35</v>
      </c>
      <c r="F20" s="13"/>
      <c r="G20" s="222"/>
      <c r="H20" s="222"/>
      <c r="I20" s="222"/>
      <c r="J20" s="76"/>
      <c r="K20" s="76"/>
      <c r="L20" s="76"/>
      <c r="M20" s="77"/>
    </row>
    <row r="21" spans="2:13" ht="10.5" customHeight="1">
      <c r="B21" s="75"/>
      <c r="C21" s="76"/>
      <c r="D21" s="76"/>
      <c r="E21" s="222"/>
      <c r="F21" s="222"/>
      <c r="G21" s="222"/>
      <c r="H21" s="222"/>
      <c r="I21" s="222"/>
      <c r="J21" s="76"/>
      <c r="K21" s="76"/>
      <c r="L21" s="76"/>
      <c r="M21" s="77"/>
    </row>
    <row r="22" spans="2:13" ht="10.5" customHeight="1">
      <c r="B22" s="75"/>
      <c r="C22" s="76"/>
      <c r="D22" s="76"/>
      <c r="E22" s="222"/>
      <c r="F22" s="222"/>
      <c r="G22" s="222"/>
      <c r="H22" s="222"/>
      <c r="I22" s="222"/>
      <c r="J22" s="76"/>
      <c r="K22" s="76"/>
      <c r="L22" s="76"/>
      <c r="M22" s="77"/>
    </row>
    <row r="23" spans="2:13" ht="15.75" customHeight="1">
      <c r="B23" s="75"/>
      <c r="C23" s="76"/>
      <c r="D23" s="76"/>
      <c r="E23" s="222"/>
      <c r="F23" s="222"/>
      <c r="G23" s="222"/>
      <c r="H23" s="222"/>
      <c r="I23" s="222"/>
      <c r="J23" s="76"/>
      <c r="K23" s="76"/>
      <c r="L23" s="76"/>
      <c r="M23" s="77"/>
    </row>
    <row r="24" spans="2:13" ht="10.5" customHeight="1">
      <c r="B24" s="75"/>
      <c r="C24" s="76"/>
      <c r="D24" s="76"/>
      <c r="E24" s="222"/>
      <c r="F24" s="222"/>
      <c r="G24" s="222"/>
      <c r="H24" s="222"/>
      <c r="I24" s="222"/>
      <c r="J24" s="76"/>
      <c r="K24" s="76"/>
      <c r="L24" s="76"/>
      <c r="M24" s="77"/>
    </row>
    <row r="25" spans="2:13" ht="10.5" customHeight="1">
      <c r="B25" s="75"/>
      <c r="C25" s="76"/>
      <c r="D25" s="76"/>
      <c r="E25" s="222"/>
      <c r="F25" s="222"/>
      <c r="G25" s="222"/>
      <c r="H25" s="222"/>
      <c r="I25" s="222"/>
      <c r="J25" s="76"/>
      <c r="K25" s="76"/>
      <c r="L25" s="76"/>
      <c r="M25" s="77"/>
    </row>
    <row r="26" spans="2:13" ht="10.5" customHeight="1">
      <c r="B26" s="75"/>
      <c r="C26" s="76"/>
      <c r="D26" s="76"/>
      <c r="E26" s="222"/>
      <c r="F26" s="222"/>
      <c r="G26" s="222"/>
      <c r="H26" s="222"/>
      <c r="I26" s="222"/>
      <c r="J26" s="76"/>
      <c r="K26" s="76"/>
      <c r="L26" s="76"/>
      <c r="M26" s="77"/>
    </row>
    <row r="27" spans="2:13" ht="12.75" customHeight="1">
      <c r="B27" s="75"/>
      <c r="C27" s="76"/>
      <c r="D27" s="76"/>
      <c r="E27" s="154" t="str">
        <f>Parameters!C39</f>
        <v>SOFn to SOFn (next)</v>
      </c>
      <c r="F27" s="135" t="s">
        <v>6</v>
      </c>
      <c r="G27" s="136">
        <f>Parameters!D39</f>
        <v>10.672941176470589</v>
      </c>
      <c r="H27" s="222"/>
      <c r="I27" s="222"/>
      <c r="J27" s="76"/>
      <c r="K27" s="76"/>
      <c r="L27" s="76"/>
      <c r="M27" s="77"/>
    </row>
    <row r="28" spans="2:13" s="4" customFormat="1" ht="12.75" customHeight="1" thickBot="1">
      <c r="B28" s="144"/>
      <c r="C28" s="137"/>
      <c r="D28" s="137"/>
      <c r="E28" s="138"/>
      <c r="F28" s="138"/>
      <c r="G28" s="138"/>
      <c r="H28" s="138"/>
      <c r="I28" s="138"/>
      <c r="J28" s="137"/>
      <c r="K28" s="137"/>
      <c r="L28" s="137"/>
      <c r="M28" s="153"/>
    </row>
    <row r="29" spans="2:13" ht="9" customHeight="1">
      <c r="B29" s="144"/>
      <c r="C29" s="137"/>
      <c r="D29" s="8"/>
      <c r="E29" s="155"/>
      <c r="F29" s="220"/>
      <c r="G29" s="160"/>
      <c r="H29" s="11"/>
      <c r="I29" s="222"/>
      <c r="J29" s="222"/>
      <c r="K29" s="76"/>
      <c r="L29" s="76"/>
      <c r="M29" s="77"/>
    </row>
    <row r="30" spans="2:13" ht="14.25" customHeight="1">
      <c r="B30" s="75"/>
      <c r="C30" s="76"/>
      <c r="D30" s="9"/>
      <c r="E30" s="156"/>
      <c r="F30" s="222" t="s">
        <v>4</v>
      </c>
      <c r="G30" s="161"/>
      <c r="H30" s="12"/>
      <c r="I30" s="163" t="s">
        <v>61</v>
      </c>
      <c r="J30" s="222"/>
      <c r="K30" s="76"/>
      <c r="L30" s="76"/>
      <c r="M30" s="77"/>
    </row>
    <row r="31" spans="2:13" ht="13.5" customHeight="1" thickBot="1">
      <c r="B31" s="75"/>
      <c r="C31" s="76"/>
      <c r="D31" s="10"/>
      <c r="E31" s="157"/>
      <c r="F31" s="159"/>
      <c r="G31" s="162">
        <f>Parameters!F36</f>
        <v>393</v>
      </c>
      <c r="H31" s="13"/>
      <c r="I31" s="164" t="str">
        <f>Parameters!C43</f>
        <v>EOFn TO SOFn (t3, t4)</v>
      </c>
      <c r="J31" s="222"/>
      <c r="K31" s="76"/>
      <c r="L31" s="76"/>
      <c r="M31" s="77"/>
    </row>
    <row r="32" spans="2:13" ht="16.5" customHeight="1" thickBot="1">
      <c r="B32" s="75"/>
      <c r="C32" s="76"/>
      <c r="D32" s="76"/>
      <c r="E32" s="222"/>
      <c r="F32" s="222"/>
      <c r="G32" s="222"/>
      <c r="H32" s="222"/>
      <c r="I32" s="222">
        <f>Parameters!D43</f>
        <v>3.2752941176470589</v>
      </c>
      <c r="J32" s="222"/>
      <c r="K32" s="76"/>
      <c r="L32" s="76"/>
      <c r="M32" s="77"/>
    </row>
    <row r="33" spans="2:13" ht="9" customHeight="1">
      <c r="B33" s="75"/>
      <c r="C33" s="76"/>
      <c r="D33" s="8"/>
      <c r="E33" s="155"/>
      <c r="F33" s="220"/>
      <c r="G33" s="160"/>
      <c r="H33" s="11"/>
      <c r="I33" s="222"/>
      <c r="J33" s="222"/>
      <c r="K33" s="76"/>
      <c r="L33" s="76"/>
      <c r="M33" s="77"/>
    </row>
    <row r="34" spans="2:13" ht="14.25" customHeight="1">
      <c r="B34" s="75"/>
      <c r="C34" s="76"/>
      <c r="D34" s="9"/>
      <c r="E34" s="156"/>
      <c r="F34" s="252" t="s">
        <v>54</v>
      </c>
      <c r="G34" s="161"/>
      <c r="H34" s="12"/>
      <c r="I34" s="141">
        <f>Parameters!F43</f>
        <v>174</v>
      </c>
      <c r="J34" s="222"/>
      <c r="K34" s="76"/>
      <c r="L34" s="76"/>
      <c r="M34" s="77"/>
    </row>
    <row r="35" spans="2:13" ht="9" customHeight="1" thickBot="1">
      <c r="B35" s="75"/>
      <c r="C35" s="76"/>
      <c r="D35" s="10"/>
      <c r="E35" s="157"/>
      <c r="F35" s="159"/>
      <c r="G35" s="173"/>
      <c r="H35" s="13"/>
      <c r="I35" s="222"/>
      <c r="J35" s="222"/>
      <c r="K35" s="76"/>
      <c r="L35" s="76"/>
      <c r="M35" s="77"/>
    </row>
    <row r="36" spans="2:13" ht="10.5" customHeight="1" thickBot="1">
      <c r="B36" s="75"/>
      <c r="C36" s="76"/>
      <c r="D36" s="76"/>
      <c r="E36" s="222"/>
      <c r="F36" s="222"/>
      <c r="G36" s="222"/>
      <c r="H36" s="222"/>
      <c r="I36" s="222"/>
      <c r="J36" s="222"/>
      <c r="K36" s="76"/>
      <c r="L36" s="76"/>
      <c r="M36" s="77"/>
    </row>
    <row r="37" spans="2:13" ht="9" customHeight="1">
      <c r="B37" s="75"/>
      <c r="C37" s="76"/>
      <c r="D37" s="8"/>
      <c r="E37" s="155"/>
      <c r="F37" s="220"/>
      <c r="G37" s="160"/>
      <c r="H37" s="11"/>
      <c r="I37" s="222"/>
      <c r="J37" s="222"/>
      <c r="K37" s="76"/>
      <c r="L37" s="76"/>
      <c r="M37" s="77"/>
    </row>
    <row r="38" spans="2:13" ht="14.25" customHeight="1">
      <c r="B38" s="75"/>
      <c r="C38" s="76"/>
      <c r="D38" s="9"/>
      <c r="E38" s="156"/>
      <c r="F38" s="252" t="s">
        <v>55</v>
      </c>
      <c r="G38" s="222"/>
      <c r="H38" s="12" t="s">
        <v>10</v>
      </c>
      <c r="I38" s="222"/>
      <c r="J38" s="222"/>
      <c r="K38" s="76"/>
      <c r="L38" s="76"/>
      <c r="M38" s="77"/>
    </row>
    <row r="39" spans="2:13" ht="9" customHeight="1" thickBot="1">
      <c r="B39" s="75"/>
      <c r="C39" s="76"/>
      <c r="D39" s="10"/>
      <c r="E39" s="157"/>
      <c r="F39" s="159"/>
      <c r="G39" s="173"/>
      <c r="H39" s="13"/>
      <c r="I39" s="222"/>
      <c r="J39" s="222"/>
      <c r="K39" s="76"/>
      <c r="L39" s="76"/>
      <c r="M39" s="77"/>
    </row>
    <row r="40" spans="2:13" ht="10.5" customHeight="1">
      <c r="B40" s="75"/>
      <c r="C40" s="76"/>
      <c r="D40" s="76"/>
      <c r="E40" s="222"/>
      <c r="F40" s="222"/>
      <c r="G40" s="222"/>
      <c r="H40" s="222"/>
      <c r="I40" s="222"/>
      <c r="J40" s="76"/>
      <c r="K40" s="76"/>
      <c r="L40" s="76"/>
      <c r="M40" s="77"/>
    </row>
    <row r="41" spans="2:13" ht="15.75" customHeight="1">
      <c r="B41" s="75"/>
      <c r="C41" s="145" t="s">
        <v>33</v>
      </c>
      <c r="D41" s="174" t="s">
        <v>6</v>
      </c>
      <c r="E41" s="136">
        <f>1/Parameters!D32</f>
        <v>1.664978823529412E-2</v>
      </c>
      <c r="F41" s="222"/>
      <c r="G41" s="222"/>
      <c r="H41" s="222"/>
      <c r="I41" s="222"/>
      <c r="J41" s="76"/>
      <c r="K41" s="76"/>
      <c r="L41" s="76"/>
      <c r="M41" s="77"/>
    </row>
    <row r="42" spans="2:13" ht="10.5" customHeight="1">
      <c r="B42" s="75"/>
      <c r="C42" s="76"/>
      <c r="D42" s="76"/>
      <c r="E42" s="76" t="s">
        <v>32</v>
      </c>
      <c r="F42" s="138"/>
      <c r="G42" s="222"/>
      <c r="H42" s="222"/>
      <c r="I42" s="222"/>
      <c r="J42" s="76"/>
      <c r="K42" s="76"/>
      <c r="L42" s="76"/>
      <c r="M42" s="77"/>
    </row>
    <row r="43" spans="2:13" ht="10.5" customHeight="1">
      <c r="B43" s="75"/>
      <c r="C43" s="76"/>
      <c r="D43" s="76"/>
      <c r="E43" s="222"/>
      <c r="F43" s="222"/>
      <c r="G43" s="175" t="str">
        <f>Parameters!C21</f>
        <v>ADVB frame payload size (bytes)</v>
      </c>
      <c r="H43" s="135" t="s">
        <v>6</v>
      </c>
      <c r="I43" s="176">
        <f>Parameters!D21</f>
        <v>1536</v>
      </c>
      <c r="J43" s="76"/>
      <c r="K43" s="76"/>
      <c r="L43" s="76"/>
      <c r="M43" s="77"/>
    </row>
    <row r="44" spans="2:13" ht="10.5" customHeight="1">
      <c r="B44" s="75"/>
      <c r="C44" s="76"/>
      <c r="D44" s="76"/>
      <c r="E44" s="222"/>
      <c r="F44" s="222"/>
      <c r="G44" s="175" t="str">
        <f>Parameters!C18</f>
        <v>ADVB frames per video line</v>
      </c>
      <c r="H44" s="135" t="s">
        <v>6</v>
      </c>
      <c r="I44" s="176">
        <f>Parameters!D18</f>
        <v>2</v>
      </c>
      <c r="J44" s="76"/>
      <c r="K44" s="76"/>
      <c r="L44" s="76"/>
      <c r="M44" s="77"/>
    </row>
    <row r="45" spans="2:13" ht="10.5" customHeight="1" thickBot="1">
      <c r="B45" s="75"/>
      <c r="C45" s="76"/>
      <c r="D45" s="76"/>
      <c r="E45" s="222"/>
      <c r="F45" s="222"/>
      <c r="G45" s="222"/>
      <c r="H45" s="222"/>
      <c r="I45" s="222"/>
      <c r="J45" s="76"/>
      <c r="K45" s="76"/>
      <c r="L45" s="76"/>
      <c r="M45" s="77"/>
    </row>
    <row r="46" spans="2:13" ht="9" customHeight="1">
      <c r="B46" s="75"/>
      <c r="C46" s="76"/>
      <c r="D46" s="8"/>
      <c r="E46" s="155"/>
      <c r="F46" s="220"/>
      <c r="G46" s="160"/>
      <c r="H46" s="11"/>
      <c r="I46" s="222"/>
      <c r="J46" s="222"/>
      <c r="K46" s="76"/>
      <c r="L46" s="76"/>
      <c r="M46" s="77"/>
    </row>
    <row r="47" spans="2:13" ht="14.25" customHeight="1">
      <c r="B47" s="75"/>
      <c r="C47" s="76"/>
      <c r="D47" s="9"/>
      <c r="E47" s="156"/>
      <c r="F47" s="222" t="s">
        <v>5</v>
      </c>
      <c r="G47" s="132">
        <f>Parameters!D22</f>
        <v>1536</v>
      </c>
      <c r="H47" s="12"/>
      <c r="I47" s="222"/>
      <c r="J47" s="222"/>
      <c r="K47" s="76"/>
      <c r="L47" s="76"/>
      <c r="M47" s="77"/>
    </row>
    <row r="48" spans="2:13" ht="9" customHeight="1" thickBot="1">
      <c r="B48" s="75"/>
      <c r="C48" s="76"/>
      <c r="D48" s="10"/>
      <c r="E48" s="157"/>
      <c r="F48" s="159"/>
      <c r="G48" s="173"/>
      <c r="H48" s="13"/>
      <c r="I48" s="222"/>
      <c r="J48" s="222"/>
      <c r="K48" s="76"/>
      <c r="L48" s="76"/>
      <c r="M48" s="77"/>
    </row>
    <row r="49" spans="2:13" ht="10.5" customHeight="1">
      <c r="B49" s="75"/>
      <c r="C49" s="76"/>
      <c r="D49" s="76"/>
      <c r="E49" s="222"/>
      <c r="F49" s="222"/>
      <c r="G49" s="222"/>
      <c r="H49" s="222"/>
      <c r="I49" s="222"/>
      <c r="J49" s="76"/>
      <c r="K49" s="76"/>
      <c r="L49" s="76"/>
      <c r="M49" s="77"/>
    </row>
    <row r="50" spans="2:13" ht="10.5" customHeight="1">
      <c r="B50" s="75"/>
      <c r="C50" s="76"/>
      <c r="D50" s="76"/>
      <c r="E50" s="222"/>
      <c r="F50" s="222"/>
      <c r="G50" s="222"/>
      <c r="H50" s="222"/>
      <c r="I50" s="222"/>
      <c r="J50" s="76"/>
      <c r="K50" s="76"/>
      <c r="L50" s="76"/>
      <c r="M50" s="77"/>
    </row>
    <row r="51" spans="2:13" ht="10.5" customHeight="1">
      <c r="B51" s="75"/>
      <c r="C51" s="76"/>
      <c r="D51" s="76"/>
      <c r="E51" s="222"/>
      <c r="F51" s="222"/>
      <c r="G51" s="222"/>
      <c r="H51" s="222"/>
      <c r="I51" s="222"/>
      <c r="J51" s="76"/>
      <c r="K51" s="76"/>
      <c r="L51" s="76"/>
      <c r="M51" s="77"/>
    </row>
    <row r="52" spans="2:13" ht="10.5" customHeight="1">
      <c r="B52" s="75"/>
      <c r="C52" s="76"/>
      <c r="D52" s="76"/>
      <c r="E52" s="222"/>
      <c r="F52" s="222"/>
      <c r="G52" s="222"/>
      <c r="H52" s="222"/>
      <c r="I52" s="222"/>
      <c r="J52" s="76"/>
      <c r="K52" s="76"/>
      <c r="L52" s="76"/>
      <c r="M52" s="161"/>
    </row>
    <row r="53" spans="2:13" ht="10.5" customHeight="1">
      <c r="B53" s="75"/>
      <c r="C53" s="76"/>
      <c r="D53" s="76"/>
      <c r="E53" s="222"/>
      <c r="F53" s="222"/>
      <c r="G53" s="222"/>
      <c r="H53" s="222"/>
      <c r="I53" s="222"/>
      <c r="J53" s="76"/>
      <c r="K53" s="76"/>
      <c r="L53" s="76"/>
      <c r="M53" s="161"/>
    </row>
    <row r="54" spans="2:13" ht="10.5" customHeight="1">
      <c r="B54" s="75"/>
      <c r="C54" s="76"/>
      <c r="D54" s="76"/>
      <c r="E54" s="222"/>
      <c r="F54" s="222"/>
      <c r="G54" s="222"/>
      <c r="H54" s="222"/>
      <c r="I54" s="222"/>
      <c r="J54" s="76"/>
      <c r="K54" s="76"/>
      <c r="L54" s="222"/>
      <c r="M54" s="161"/>
    </row>
    <row r="55" spans="2:13" ht="10.5" customHeight="1" thickBot="1">
      <c r="B55" s="75"/>
      <c r="C55" s="76"/>
      <c r="D55" s="76"/>
      <c r="E55" s="222"/>
      <c r="F55" s="222"/>
      <c r="G55" s="222"/>
      <c r="H55" s="222"/>
      <c r="I55" s="222"/>
      <c r="J55" s="76"/>
      <c r="K55" s="76"/>
      <c r="L55" s="222"/>
      <c r="M55" s="161"/>
    </row>
    <row r="56" spans="2:13" ht="9" customHeight="1">
      <c r="B56" s="75"/>
      <c r="C56" s="76"/>
      <c r="D56" s="5"/>
      <c r="E56" s="146"/>
      <c r="F56" s="11"/>
      <c r="G56" s="222"/>
      <c r="H56" s="222"/>
      <c r="I56" s="222"/>
      <c r="J56" s="76"/>
      <c r="K56" s="76"/>
      <c r="L56" s="76"/>
      <c r="M56" s="77"/>
    </row>
    <row r="57" spans="2:13" ht="14.25" customHeight="1">
      <c r="B57" s="75"/>
      <c r="C57" s="76"/>
      <c r="D57" s="6"/>
      <c r="E57" s="147" t="s">
        <v>3</v>
      </c>
      <c r="F57" s="12"/>
      <c r="G57" s="222"/>
      <c r="H57" s="222"/>
      <c r="I57" s="222"/>
      <c r="J57" s="76"/>
      <c r="K57" s="76"/>
      <c r="L57" s="76"/>
      <c r="M57" s="77"/>
    </row>
    <row r="58" spans="2:13" ht="9" customHeight="1" thickBot="1">
      <c r="B58" s="75"/>
      <c r="C58" s="76"/>
      <c r="D58" s="7"/>
      <c r="E58" s="158"/>
      <c r="F58" s="13"/>
      <c r="G58" s="222"/>
      <c r="H58" s="222"/>
      <c r="I58" s="222"/>
      <c r="J58" s="76"/>
      <c r="K58" s="76"/>
      <c r="L58" s="76"/>
      <c r="M58" s="77"/>
    </row>
    <row r="59" spans="2:13" ht="16.5" customHeight="1">
      <c r="B59" s="75"/>
      <c r="C59" s="76"/>
      <c r="D59" s="76"/>
      <c r="E59" s="222"/>
      <c r="F59" s="222"/>
      <c r="G59" s="177" t="s">
        <v>34</v>
      </c>
      <c r="H59" s="174" t="s">
        <v>6</v>
      </c>
      <c r="I59" s="136" t="str">
        <f>Parameters!C44</f>
        <v>EOFt TO SOFi (t5)</v>
      </c>
      <c r="J59" s="76"/>
      <c r="K59" s="76"/>
      <c r="L59" s="76"/>
      <c r="M59" s="77"/>
    </row>
    <row r="60" spans="2:13" ht="12" customHeight="1">
      <c r="B60" s="75"/>
      <c r="C60" s="76"/>
      <c r="D60" s="76"/>
      <c r="E60" s="76"/>
      <c r="F60" s="222"/>
      <c r="G60" s="222"/>
      <c r="H60" s="222"/>
      <c r="I60" s="76">
        <f>Parameters!D44</f>
        <v>174.04235294117649</v>
      </c>
      <c r="J60" s="76"/>
      <c r="K60" s="76"/>
      <c r="L60" s="76"/>
      <c r="M60" s="77"/>
    </row>
    <row r="61" spans="2:13" ht="15.75" customHeight="1">
      <c r="B61" s="75"/>
      <c r="C61" s="76"/>
      <c r="D61" s="76"/>
      <c r="E61" s="76"/>
      <c r="F61" s="222"/>
      <c r="G61" s="222"/>
      <c r="H61" s="222"/>
      <c r="I61" s="141">
        <f>Parameters!F44</f>
        <v>9246</v>
      </c>
      <c r="J61" s="76"/>
      <c r="K61" s="76"/>
      <c r="L61" s="76"/>
      <c r="M61" s="77"/>
    </row>
    <row r="62" spans="2:13" ht="17.25" customHeight="1" thickBot="1">
      <c r="B62" s="78"/>
      <c r="C62" s="79"/>
      <c r="D62" s="79"/>
      <c r="E62" s="79"/>
      <c r="F62" s="159"/>
      <c r="G62" s="159"/>
      <c r="H62" s="159"/>
      <c r="I62" s="159"/>
      <c r="J62" s="79"/>
      <c r="K62" s="79"/>
      <c r="L62" s="79"/>
      <c r="M62" s="80"/>
    </row>
    <row r="63" spans="2:13" ht="15.75" customHeight="1">
      <c r="E63" s="3"/>
    </row>
    <row r="64" spans="2:13" ht="10.5" customHeight="1">
      <c r="C64" s="20"/>
      <c r="E64" s="19"/>
    </row>
  </sheetData>
  <mergeCells count="1">
    <mergeCell ref="C5:I5"/>
  </mergeCells>
  <pageMargins left="0.75" right="0.75" top="1" bottom="1" header="0.5" footer="0.5"/>
  <pageSetup scale="7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R65"/>
  <sheetViews>
    <sheetView zoomScaleNormal="100" workbookViewId="0"/>
  </sheetViews>
  <sheetFormatPr defaultColWidth="9.109375" defaultRowHeight="10.5" customHeight="1"/>
  <cols>
    <col min="1" max="1" width="1.5546875" style="3" customWidth="1"/>
    <col min="2" max="2" width="6.109375" style="3" customWidth="1"/>
    <col min="3" max="3" width="14.5546875" style="3" customWidth="1"/>
    <col min="4" max="4" width="2.33203125" style="3" customWidth="1"/>
    <col min="5" max="5" width="21" style="1" customWidth="1"/>
    <col min="6" max="6" width="2.88671875" style="1" customWidth="1"/>
    <col min="7" max="7" width="21" style="1" customWidth="1"/>
    <col min="8" max="8" width="2.33203125" style="1" customWidth="1"/>
    <col min="9" max="9" width="20.109375" style="1" customWidth="1"/>
    <col min="10" max="10" width="2.33203125" style="1" customWidth="1"/>
    <col min="11" max="11" width="21" style="1" customWidth="1"/>
    <col min="12" max="12" width="4" style="1" customWidth="1"/>
    <col min="13" max="13" width="21" style="1" customWidth="1"/>
    <col min="14" max="14" width="2.33203125" style="3" customWidth="1"/>
    <col min="15" max="15" width="21.109375" style="3" customWidth="1"/>
    <col min="16" max="16" width="2.6640625" style="3" customWidth="1"/>
    <col min="17" max="17" width="3.44140625" style="3" customWidth="1"/>
    <col min="18" max="18" width="29.88671875" style="3" customWidth="1"/>
    <col min="19" max="19" width="14.44140625" style="3" customWidth="1"/>
    <col min="20" max="20" width="13.5546875" style="3" customWidth="1"/>
    <col min="21" max="21" width="14.44140625" style="3" customWidth="1"/>
    <col min="22" max="16384" width="9.109375" style="3"/>
  </cols>
  <sheetData>
    <row r="1" spans="2:18" s="45" customFormat="1" ht="10.5" customHeight="1" thickBot="1">
      <c r="E1" s="46"/>
      <c r="F1" s="46"/>
      <c r="G1" s="46"/>
      <c r="H1" s="46"/>
      <c r="I1" s="46"/>
      <c r="J1" s="46"/>
      <c r="K1" s="46"/>
      <c r="L1" s="46"/>
      <c r="M1" s="46"/>
      <c r="O1" s="249"/>
    </row>
    <row r="2" spans="2:18" ht="36.75" customHeight="1">
      <c r="B2" s="72"/>
      <c r="C2" s="246"/>
      <c r="D2" s="73"/>
      <c r="E2" s="247"/>
      <c r="F2" s="229"/>
      <c r="G2" s="229"/>
      <c r="H2" s="229"/>
      <c r="I2" s="229"/>
      <c r="J2" s="229"/>
      <c r="K2" s="229"/>
      <c r="L2" s="229"/>
      <c r="M2" s="229"/>
      <c r="N2" s="73"/>
      <c r="O2" s="248" t="s">
        <v>186</v>
      </c>
      <c r="P2" s="74"/>
    </row>
    <row r="3" spans="2:18" ht="46.5" customHeight="1">
      <c r="B3" s="75"/>
      <c r="C3" s="262" t="s">
        <v>249</v>
      </c>
      <c r="D3" s="76"/>
      <c r="E3" s="230"/>
      <c r="F3" s="230"/>
      <c r="G3" s="230"/>
      <c r="H3" s="230"/>
      <c r="I3" s="230"/>
      <c r="J3" s="230"/>
      <c r="K3" s="230"/>
      <c r="L3" s="230"/>
      <c r="M3" s="230"/>
      <c r="N3" s="76"/>
      <c r="O3" s="76"/>
      <c r="P3" s="77"/>
    </row>
    <row r="4" spans="2:18" ht="13.5" customHeight="1">
      <c r="B4" s="75"/>
      <c r="C4" s="225" t="s">
        <v>177</v>
      </c>
      <c r="D4" s="76"/>
      <c r="E4" s="230"/>
      <c r="F4" s="230"/>
      <c r="G4" s="230"/>
      <c r="H4" s="230"/>
      <c r="I4" s="230"/>
      <c r="J4" s="230"/>
      <c r="K4" s="230"/>
      <c r="L4" s="230"/>
      <c r="M4" s="230"/>
      <c r="N4" s="76"/>
      <c r="O4" s="76"/>
      <c r="P4" s="77"/>
    </row>
    <row r="5" spans="2:18" ht="13.5" customHeight="1">
      <c r="B5" s="75"/>
      <c r="C5" s="225"/>
      <c r="D5" s="76"/>
      <c r="E5" s="252"/>
      <c r="F5" s="252"/>
      <c r="G5" s="252"/>
      <c r="H5" s="252"/>
      <c r="I5" s="252"/>
      <c r="J5" s="252"/>
      <c r="K5" s="252"/>
      <c r="L5" s="252"/>
      <c r="M5" s="252"/>
      <c r="N5" s="76"/>
      <c r="O5" s="76"/>
      <c r="P5" s="77"/>
    </row>
    <row r="6" spans="2:18" ht="24" customHeight="1" thickBot="1">
      <c r="B6" s="75"/>
      <c r="C6" s="128"/>
      <c r="D6" s="76"/>
      <c r="E6" s="230"/>
      <c r="F6" s="230"/>
      <c r="G6" s="230"/>
      <c r="H6" s="230"/>
      <c r="I6" s="230"/>
      <c r="J6" s="230"/>
      <c r="K6" s="230"/>
      <c r="L6" s="230"/>
      <c r="M6" s="230"/>
      <c r="N6" s="76"/>
      <c r="O6" s="76"/>
      <c r="P6" s="77"/>
    </row>
    <row r="7" spans="2:18" ht="12.75" customHeight="1" thickBot="1">
      <c r="B7" s="75"/>
      <c r="C7" s="76"/>
      <c r="D7" s="76"/>
      <c r="E7" s="131" t="s">
        <v>133</v>
      </c>
      <c r="F7" s="252"/>
      <c r="G7" s="132" t="str">
        <f>Parameters!D8</f>
        <v>XGA</v>
      </c>
      <c r="H7" s="230"/>
      <c r="I7" s="230"/>
      <c r="J7" s="14"/>
      <c r="K7" s="230" t="s">
        <v>0</v>
      </c>
      <c r="L7" s="230"/>
      <c r="M7" s="230"/>
      <c r="N7" s="76"/>
      <c r="O7" s="76"/>
      <c r="P7" s="77"/>
    </row>
    <row r="8" spans="2:18" ht="13.5" customHeight="1" thickBot="1">
      <c r="B8" s="75"/>
      <c r="C8" s="76"/>
      <c r="D8" s="76"/>
      <c r="E8" s="131" t="s">
        <v>70</v>
      </c>
      <c r="F8" s="252"/>
      <c r="G8" s="132">
        <f>Parameters!D12</f>
        <v>2.125</v>
      </c>
      <c r="H8" s="230"/>
      <c r="I8" s="230"/>
      <c r="J8" s="15"/>
      <c r="K8" s="230" t="s">
        <v>7</v>
      </c>
      <c r="L8" s="230"/>
      <c r="M8" s="230"/>
      <c r="N8" s="76"/>
      <c r="O8" s="76"/>
      <c r="P8" s="77"/>
    </row>
    <row r="9" spans="2:18" ht="13.5" customHeight="1" thickBot="1">
      <c r="B9" s="75"/>
      <c r="C9" s="230"/>
      <c r="D9" s="76"/>
      <c r="E9" s="131" t="s">
        <v>247</v>
      </c>
      <c r="F9" s="76"/>
      <c r="G9" s="132">
        <f>Parameters!D13</f>
        <v>1024</v>
      </c>
      <c r="H9" s="230"/>
      <c r="I9" s="230"/>
      <c r="J9" s="16"/>
      <c r="K9" s="230" t="s">
        <v>2</v>
      </c>
      <c r="L9" s="230"/>
      <c r="M9" s="230"/>
      <c r="N9" s="76"/>
      <c r="O9" s="76"/>
      <c r="P9" s="77"/>
    </row>
    <row r="10" spans="2:18" ht="13.5" customHeight="1" thickBot="1">
      <c r="B10" s="75"/>
      <c r="C10" s="76"/>
      <c r="D10" s="76"/>
      <c r="E10" s="131" t="s">
        <v>248</v>
      </c>
      <c r="F10" s="76"/>
      <c r="G10" s="132">
        <f>Parameters!G14</f>
        <v>768</v>
      </c>
      <c r="H10" s="230"/>
      <c r="I10" s="230"/>
      <c r="J10" s="17"/>
      <c r="K10" s="230" t="s">
        <v>8</v>
      </c>
      <c r="L10" s="230"/>
      <c r="M10" s="230"/>
      <c r="N10" s="76"/>
      <c r="O10" s="76"/>
      <c r="P10" s="77"/>
    </row>
    <row r="11" spans="2:18" ht="13.5" customHeight="1">
      <c r="B11" s="75"/>
      <c r="C11" s="230"/>
      <c r="D11" s="76"/>
      <c r="E11" s="131" t="s">
        <v>67</v>
      </c>
      <c r="F11" s="252"/>
      <c r="G11" s="133" t="str">
        <f>Parameters!D10</f>
        <v>RGB 24-bit (8:8:8)</v>
      </c>
      <c r="H11" s="230"/>
      <c r="I11" s="230"/>
      <c r="J11" s="76"/>
      <c r="K11" s="76"/>
      <c r="L11" s="230"/>
      <c r="M11" s="230"/>
      <c r="N11" s="76"/>
      <c r="O11" s="76"/>
      <c r="P11" s="77"/>
    </row>
    <row r="12" spans="2:18" ht="13.5" customHeight="1">
      <c r="B12" s="75"/>
      <c r="C12" s="76"/>
      <c r="D12" s="76"/>
      <c r="E12" s="131" t="s">
        <v>68</v>
      </c>
      <c r="F12" s="76"/>
      <c r="G12" s="132">
        <f>Parameters!D11</f>
        <v>3</v>
      </c>
      <c r="H12" s="230"/>
      <c r="I12" s="230"/>
      <c r="J12" s="133" t="s">
        <v>136</v>
      </c>
      <c r="K12" s="230"/>
      <c r="L12" s="230"/>
      <c r="M12" s="132">
        <f>Parameters!D22</f>
        <v>1536</v>
      </c>
      <c r="N12" s="76"/>
      <c r="O12" s="76"/>
      <c r="P12" s="77"/>
    </row>
    <row r="13" spans="2:18" ht="24" customHeight="1">
      <c r="B13" s="75"/>
      <c r="C13" s="76"/>
      <c r="D13" s="76"/>
      <c r="E13" s="230"/>
      <c r="F13" s="230"/>
      <c r="G13" s="134" t="s">
        <v>9</v>
      </c>
      <c r="H13" s="135" t="s">
        <v>6</v>
      </c>
      <c r="I13" s="136">
        <f>Parameters!D38</f>
        <v>85.383529411764712</v>
      </c>
      <c r="J13" s="230"/>
      <c r="K13" s="230"/>
      <c r="L13" s="230"/>
      <c r="M13" s="230"/>
      <c r="N13" s="76"/>
      <c r="O13" s="76"/>
      <c r="P13" s="77"/>
    </row>
    <row r="14" spans="2:18" ht="14.25" customHeight="1">
      <c r="B14" s="75"/>
      <c r="C14" s="76"/>
      <c r="D14" s="76"/>
      <c r="E14" s="230"/>
      <c r="F14" s="230"/>
      <c r="G14" s="137"/>
      <c r="H14" s="138"/>
      <c r="I14" s="139" t="str">
        <f>Parameters!C38</f>
        <v>SOFi to SOFn (first) (t0)</v>
      </c>
      <c r="J14" s="230"/>
      <c r="K14" s="230"/>
      <c r="L14" s="230"/>
      <c r="M14" s="230"/>
      <c r="N14" s="76"/>
      <c r="O14" s="76"/>
      <c r="P14" s="77"/>
      <c r="R14" s="66"/>
    </row>
    <row r="15" spans="2:18" ht="15" customHeight="1">
      <c r="B15" s="75"/>
      <c r="C15" s="76"/>
      <c r="D15" s="76"/>
      <c r="E15" s="230"/>
      <c r="F15" s="230"/>
      <c r="G15" s="230"/>
      <c r="H15" s="230"/>
      <c r="I15" s="141">
        <f>Parameters!F38</f>
        <v>4536</v>
      </c>
      <c r="J15" s="230"/>
      <c r="K15" s="230"/>
      <c r="L15" s="230"/>
      <c r="M15" s="230"/>
      <c r="N15" s="76"/>
      <c r="O15" s="76"/>
      <c r="P15" s="77"/>
    </row>
    <row r="16" spans="2:18" ht="14.25" customHeight="1">
      <c r="B16" s="75"/>
      <c r="C16" s="76"/>
      <c r="D16" s="76"/>
      <c r="E16" s="230"/>
      <c r="F16" s="230"/>
      <c r="G16" s="230"/>
      <c r="H16" s="230"/>
      <c r="I16" s="230"/>
      <c r="J16" s="230"/>
      <c r="K16" s="230"/>
      <c r="L16" s="230"/>
      <c r="M16" s="230"/>
      <c r="N16" s="76"/>
      <c r="O16" s="76"/>
      <c r="P16" s="77"/>
    </row>
    <row r="17" spans="1:17" ht="14.25" customHeight="1" thickBot="1">
      <c r="B17" s="75"/>
      <c r="C17" s="76"/>
      <c r="D17" s="76"/>
      <c r="E17" s="230"/>
      <c r="F17" s="230"/>
      <c r="G17" s="230"/>
      <c r="H17" s="230"/>
      <c r="I17" s="230"/>
      <c r="J17" s="30"/>
      <c r="K17" s="30"/>
      <c r="L17" s="30"/>
      <c r="M17" s="30"/>
      <c r="N17" s="31"/>
      <c r="O17" s="31"/>
      <c r="P17" s="77"/>
    </row>
    <row r="18" spans="1:17" ht="15" customHeight="1">
      <c r="B18" s="75"/>
      <c r="C18" s="76"/>
      <c r="D18" s="5"/>
      <c r="E18" s="146"/>
      <c r="F18" s="11"/>
      <c r="G18" s="230"/>
      <c r="H18" s="230"/>
      <c r="I18" s="230"/>
      <c r="J18" s="30"/>
      <c r="K18" s="30"/>
      <c r="L18" s="30"/>
      <c r="M18" s="30"/>
      <c r="N18" s="31"/>
      <c r="O18" s="31"/>
      <c r="P18" s="77"/>
    </row>
    <row r="19" spans="1:17" ht="14.25" customHeight="1">
      <c r="B19" s="75"/>
      <c r="C19" s="76"/>
      <c r="D19" s="6"/>
      <c r="E19" s="147" t="s">
        <v>3</v>
      </c>
      <c r="F19" s="12"/>
      <c r="G19" s="230"/>
      <c r="H19" s="230"/>
      <c r="I19" s="230"/>
      <c r="J19" s="30"/>
      <c r="K19" s="30"/>
      <c r="L19" s="30"/>
      <c r="M19" s="30"/>
      <c r="N19" s="31"/>
      <c r="O19" s="31"/>
      <c r="P19" s="77"/>
    </row>
    <row r="20" spans="1:17" ht="13.5" customHeight="1" thickBot="1">
      <c r="B20" s="75"/>
      <c r="C20" s="76"/>
      <c r="D20" s="7"/>
      <c r="E20" s="148">
        <f>Parameters!F35</f>
        <v>35</v>
      </c>
      <c r="F20" s="13"/>
      <c r="G20" s="230"/>
      <c r="H20" s="230"/>
      <c r="I20" s="230"/>
      <c r="J20" s="30"/>
      <c r="K20" s="30"/>
      <c r="L20" s="30"/>
      <c r="M20" s="32"/>
      <c r="N20" s="31"/>
      <c r="O20" s="31"/>
      <c r="P20" s="77"/>
    </row>
    <row r="21" spans="1:17" ht="10.5" customHeight="1">
      <c r="B21" s="75"/>
      <c r="C21" s="76"/>
      <c r="G21" s="230"/>
      <c r="H21" s="230"/>
      <c r="I21" s="230"/>
      <c r="J21" s="30"/>
      <c r="K21" s="30"/>
      <c r="L21" s="30"/>
      <c r="M21" s="34" t="s">
        <v>183</v>
      </c>
      <c r="N21" s="31"/>
      <c r="O21" s="31"/>
      <c r="P21" s="77"/>
    </row>
    <row r="22" spans="1:17" ht="10.5" customHeight="1">
      <c r="B22" s="75"/>
      <c r="C22" s="76"/>
      <c r="D22" s="76"/>
      <c r="E22" s="230"/>
      <c r="F22" s="230"/>
      <c r="G22" s="230"/>
      <c r="H22" s="230"/>
      <c r="I22" s="230"/>
      <c r="J22" s="30"/>
      <c r="K22" s="30"/>
      <c r="L22" s="30"/>
      <c r="M22" s="33"/>
      <c r="N22" s="31"/>
      <c r="O22" s="31"/>
      <c r="P22" s="77"/>
    </row>
    <row r="23" spans="1:17" ht="14.25" customHeight="1">
      <c r="B23" s="75"/>
      <c r="C23" s="76"/>
      <c r="D23" s="76"/>
      <c r="E23" s="230"/>
      <c r="F23" s="230"/>
      <c r="G23" s="230"/>
      <c r="H23" s="230"/>
      <c r="I23" s="230"/>
      <c r="J23" s="30"/>
      <c r="K23" s="30"/>
      <c r="L23" s="30"/>
      <c r="M23" s="33"/>
      <c r="N23" s="31"/>
      <c r="O23" s="31"/>
      <c r="P23" s="77"/>
    </row>
    <row r="24" spans="1:17" ht="10.5" customHeight="1">
      <c r="B24" s="75"/>
      <c r="C24" s="76"/>
      <c r="D24" s="76"/>
      <c r="E24" s="230"/>
      <c r="F24" s="230"/>
      <c r="G24" s="230"/>
      <c r="H24" s="230"/>
      <c r="I24" s="230"/>
      <c r="J24" s="30"/>
      <c r="K24" s="30"/>
      <c r="L24" s="30"/>
      <c r="M24" s="33"/>
      <c r="N24" s="31"/>
      <c r="O24" s="31"/>
      <c r="P24" s="77"/>
    </row>
    <row r="25" spans="1:17" ht="10.5" customHeight="1">
      <c r="B25" s="75"/>
      <c r="C25" s="76"/>
      <c r="D25" s="76"/>
      <c r="E25" s="230"/>
      <c r="F25" s="230"/>
      <c r="G25" s="230"/>
      <c r="H25" s="230"/>
      <c r="I25" s="230"/>
      <c r="J25" s="30"/>
      <c r="K25" s="30"/>
      <c r="L25" s="30"/>
      <c r="M25" s="33"/>
      <c r="N25" s="31"/>
      <c r="O25" s="31"/>
      <c r="P25" s="77"/>
    </row>
    <row r="26" spans="1:17" ht="10.5" customHeight="1">
      <c r="B26" s="75"/>
      <c r="C26" s="76"/>
      <c r="D26" s="76"/>
      <c r="E26" s="230"/>
      <c r="F26" s="230"/>
      <c r="G26" s="230"/>
      <c r="H26" s="230"/>
      <c r="I26" s="230"/>
      <c r="J26" s="30"/>
      <c r="K26" s="30"/>
      <c r="L26" s="30"/>
      <c r="M26" s="33"/>
      <c r="N26" s="31"/>
      <c r="O26" s="31"/>
      <c r="P26" s="77"/>
    </row>
    <row r="27" spans="1:17" ht="12.75" customHeight="1">
      <c r="B27" s="75"/>
      <c r="C27" s="76"/>
      <c r="D27" s="76"/>
      <c r="E27" s="154" t="str">
        <f>Parameters!C39</f>
        <v>SOFn to SOFn (next)</v>
      </c>
      <c r="F27" s="135" t="s">
        <v>6</v>
      </c>
      <c r="G27" s="136">
        <f>Parameters!D39</f>
        <v>10.672941176470589</v>
      </c>
      <c r="H27" s="230"/>
      <c r="I27" s="230"/>
      <c r="J27" s="30"/>
      <c r="K27" s="30"/>
      <c r="L27" s="30"/>
      <c r="M27" s="33"/>
      <c r="N27" s="31"/>
      <c r="O27" s="31"/>
      <c r="P27" s="77"/>
    </row>
    <row r="28" spans="1:17" s="4" customFormat="1" ht="12.75" customHeight="1" thickBot="1">
      <c r="B28" s="144"/>
      <c r="C28" s="137"/>
      <c r="D28" s="137"/>
      <c r="E28" s="138"/>
      <c r="F28" s="138"/>
      <c r="G28" s="138"/>
      <c r="H28" s="138"/>
      <c r="I28" s="138"/>
      <c r="J28" s="34"/>
      <c r="K28" s="34"/>
      <c r="L28" s="34"/>
      <c r="M28" s="33"/>
      <c r="N28" s="35"/>
      <c r="O28" s="35"/>
      <c r="P28" s="153"/>
    </row>
    <row r="29" spans="1:17" ht="14.25" customHeight="1">
      <c r="A29" s="4"/>
      <c r="B29" s="144"/>
      <c r="C29" s="137"/>
      <c r="D29" s="8"/>
      <c r="E29" s="155"/>
      <c r="F29" s="229"/>
      <c r="G29" s="160"/>
      <c r="H29" s="11"/>
      <c r="I29" s="230"/>
      <c r="J29" s="21"/>
      <c r="K29" s="36"/>
      <c r="L29" s="37"/>
      <c r="M29" s="38"/>
      <c r="N29" s="22"/>
      <c r="O29" s="30"/>
      <c r="P29" s="161"/>
      <c r="Q29" s="1"/>
    </row>
    <row r="30" spans="1:17" ht="14.25" customHeight="1">
      <c r="B30" s="75"/>
      <c r="C30" s="76"/>
      <c r="D30" s="9"/>
      <c r="E30" s="156"/>
      <c r="F30" s="230" t="s">
        <v>4</v>
      </c>
      <c r="G30" s="161"/>
      <c r="H30" s="12"/>
      <c r="I30" s="163" t="s">
        <v>36</v>
      </c>
      <c r="J30" s="23"/>
      <c r="K30" s="39"/>
      <c r="L30" s="30" t="s">
        <v>54</v>
      </c>
      <c r="M30" s="40"/>
      <c r="N30" s="24"/>
      <c r="O30" s="65" t="s">
        <v>35</v>
      </c>
      <c r="P30" s="161"/>
      <c r="Q30" s="1"/>
    </row>
    <row r="31" spans="1:17" ht="13.5" customHeight="1" thickBot="1">
      <c r="B31" s="75"/>
      <c r="C31" s="76"/>
      <c r="D31" s="10"/>
      <c r="E31" s="157"/>
      <c r="F31" s="159"/>
      <c r="G31" s="162">
        <f>Parameters!F36</f>
        <v>393</v>
      </c>
      <c r="H31" s="13"/>
      <c r="I31" s="164" t="str">
        <f>Parameters!C43</f>
        <v>EOFn TO SOFn (t3, t4)</v>
      </c>
      <c r="J31" s="25"/>
      <c r="K31" s="41"/>
      <c r="L31" s="42"/>
      <c r="M31" s="43"/>
      <c r="N31" s="26"/>
      <c r="O31" s="30"/>
      <c r="P31" s="161"/>
      <c r="Q31" s="1"/>
    </row>
    <row r="32" spans="1:17" ht="16.5" customHeight="1">
      <c r="B32" s="75"/>
      <c r="C32" s="76"/>
      <c r="E32" s="230"/>
      <c r="F32" s="230"/>
      <c r="G32" s="230"/>
      <c r="I32" s="252">
        <f>Parameters!D43</f>
        <v>3.2752941176470589</v>
      </c>
      <c r="J32" s="30"/>
      <c r="K32" s="30"/>
      <c r="L32" s="30"/>
      <c r="M32" s="33"/>
      <c r="N32" s="30"/>
      <c r="O32" s="30"/>
      <c r="P32" s="161"/>
      <c r="Q32" s="1"/>
    </row>
    <row r="33" spans="1:17" ht="60" customHeight="1" thickBot="1">
      <c r="B33" s="75"/>
      <c r="C33" s="76"/>
      <c r="E33" s="252"/>
      <c r="F33" s="252"/>
      <c r="G33" s="252"/>
      <c r="I33" s="253">
        <f>Parameters!F43</f>
        <v>174</v>
      </c>
      <c r="J33" s="30"/>
      <c r="K33" s="30"/>
      <c r="L33" s="30"/>
      <c r="M33" s="33"/>
      <c r="N33" s="30"/>
      <c r="O33" s="30"/>
      <c r="P33" s="161"/>
      <c r="Q33" s="1"/>
    </row>
    <row r="34" spans="1:17" ht="9" customHeight="1">
      <c r="B34" s="75"/>
      <c r="C34" s="76"/>
      <c r="D34" s="8"/>
      <c r="E34" s="155"/>
      <c r="F34" s="229"/>
      <c r="G34" s="160"/>
      <c r="H34" s="11"/>
      <c r="I34" s="252"/>
      <c r="J34" s="21"/>
      <c r="K34" s="36"/>
      <c r="L34" s="37"/>
      <c r="M34" s="38"/>
      <c r="N34" s="22"/>
      <c r="O34" s="30"/>
      <c r="P34" s="161"/>
      <c r="Q34" s="1"/>
    </row>
    <row r="35" spans="1:17" ht="14.25" customHeight="1">
      <c r="B35" s="75"/>
      <c r="C35" s="76"/>
      <c r="D35" s="9"/>
      <c r="E35" s="156"/>
      <c r="F35" s="252" t="s">
        <v>55</v>
      </c>
      <c r="G35" s="161"/>
      <c r="H35" s="12"/>
      <c r="I35" s="3"/>
      <c r="J35" s="23"/>
      <c r="K35" s="39"/>
      <c r="L35" s="30" t="s">
        <v>53</v>
      </c>
      <c r="M35" s="40"/>
      <c r="N35" s="24"/>
      <c r="O35" s="30"/>
      <c r="P35" s="161"/>
      <c r="Q35" s="1"/>
    </row>
    <row r="36" spans="1:17" ht="9" customHeight="1" thickBot="1">
      <c r="B36" s="75"/>
      <c r="C36" s="76"/>
      <c r="D36" s="10"/>
      <c r="E36" s="157"/>
      <c r="F36" s="159"/>
      <c r="G36" s="173"/>
      <c r="H36" s="13"/>
      <c r="I36" s="230"/>
      <c r="J36" s="25"/>
      <c r="K36" s="41"/>
      <c r="L36" s="42"/>
      <c r="M36" s="43"/>
      <c r="N36" s="26"/>
      <c r="O36" s="30"/>
      <c r="P36" s="161"/>
      <c r="Q36" s="1"/>
    </row>
    <row r="37" spans="1:17" ht="10.5" customHeight="1" thickBot="1">
      <c r="B37" s="75"/>
      <c r="C37" s="76"/>
      <c r="E37" s="230"/>
      <c r="F37" s="230"/>
      <c r="G37" s="230"/>
      <c r="I37" s="230"/>
      <c r="J37" s="30"/>
      <c r="K37" s="30"/>
      <c r="L37" s="30"/>
      <c r="M37" s="33"/>
      <c r="N37" s="30"/>
      <c r="O37" s="30"/>
      <c r="P37" s="161"/>
      <c r="Q37" s="1"/>
    </row>
    <row r="38" spans="1:17" ht="9" customHeight="1">
      <c r="B38" s="75"/>
      <c r="C38" s="76"/>
      <c r="D38" s="8"/>
      <c r="E38" s="155"/>
      <c r="F38" s="229"/>
      <c r="G38" s="160"/>
      <c r="H38" s="11"/>
      <c r="I38" s="230"/>
      <c r="J38" s="21"/>
      <c r="K38" s="36"/>
      <c r="L38" s="37"/>
      <c r="M38" s="38"/>
      <c r="N38" s="22"/>
      <c r="O38" s="30"/>
      <c r="P38" s="161"/>
      <c r="Q38" s="1"/>
    </row>
    <row r="39" spans="1:17" ht="14.25" customHeight="1">
      <c r="B39" s="75"/>
      <c r="C39" s="76"/>
      <c r="D39" s="9"/>
      <c r="E39" s="156"/>
      <c r="F39" s="254" t="s">
        <v>56</v>
      </c>
      <c r="G39" s="230"/>
      <c r="H39" s="12" t="s">
        <v>10</v>
      </c>
      <c r="I39" s="230"/>
      <c r="J39" s="23"/>
      <c r="K39" s="39"/>
      <c r="L39" s="30" t="s">
        <v>57</v>
      </c>
      <c r="M39" s="40"/>
      <c r="N39" s="24"/>
      <c r="O39" s="30"/>
      <c r="P39" s="161"/>
      <c r="Q39" s="1"/>
    </row>
    <row r="40" spans="1:17" ht="9" customHeight="1" thickBot="1">
      <c r="B40" s="75"/>
      <c r="C40" s="76"/>
      <c r="D40" s="10"/>
      <c r="E40" s="157"/>
      <c r="F40" s="159"/>
      <c r="G40" s="173"/>
      <c r="H40" s="13"/>
      <c r="I40" s="230"/>
      <c r="J40" s="25"/>
      <c r="K40" s="41"/>
      <c r="L40" s="42"/>
      <c r="M40" s="43"/>
      <c r="N40" s="26"/>
      <c r="O40" s="30"/>
      <c r="P40" s="161"/>
      <c r="Q40" s="1"/>
    </row>
    <row r="41" spans="1:17" ht="10.5" customHeight="1">
      <c r="B41" s="75"/>
      <c r="C41" s="76"/>
      <c r="D41" s="76"/>
      <c r="E41" s="230"/>
      <c r="F41" s="230"/>
      <c r="G41" s="230"/>
      <c r="H41" s="230"/>
      <c r="I41" s="230"/>
      <c r="J41" s="30"/>
      <c r="K41" s="30"/>
      <c r="L41" s="30"/>
      <c r="M41" s="33"/>
      <c r="N41" s="31"/>
      <c r="O41" s="31"/>
      <c r="P41" s="77"/>
    </row>
    <row r="42" spans="1:17" ht="15.75" customHeight="1">
      <c r="A42" s="256"/>
      <c r="B42" s="255" t="s">
        <v>33</v>
      </c>
      <c r="C42" s="76"/>
      <c r="D42" s="174"/>
      <c r="E42" s="136"/>
      <c r="F42" s="230"/>
      <c r="G42" s="230"/>
      <c r="H42" s="230"/>
      <c r="I42" s="230"/>
      <c r="J42" s="30"/>
      <c r="K42" s="30"/>
      <c r="L42" s="30"/>
      <c r="M42" s="33"/>
      <c r="N42" s="31"/>
      <c r="O42" s="31"/>
      <c r="P42" s="77"/>
    </row>
    <row r="43" spans="1:17" ht="10.5" customHeight="1">
      <c r="A43" s="256"/>
      <c r="B43" s="76" t="str">
        <f>Parameters!C37</f>
        <v>SOFi to SOFi (tFT)</v>
      </c>
      <c r="C43" s="76"/>
      <c r="D43" s="76"/>
      <c r="E43" s="76"/>
      <c r="F43" s="138"/>
      <c r="G43" s="230"/>
      <c r="H43" s="230"/>
      <c r="I43" s="230"/>
      <c r="J43" s="30"/>
      <c r="K43" s="30"/>
      <c r="L43" s="30"/>
      <c r="M43" s="33"/>
      <c r="N43" s="31"/>
      <c r="O43" s="31"/>
      <c r="P43" s="77"/>
    </row>
    <row r="44" spans="1:17" ht="10.5" customHeight="1">
      <c r="A44" s="256"/>
      <c r="B44" s="252">
        <f>Parameters!D37</f>
        <v>16.649788235294118</v>
      </c>
      <c r="C44" s="76"/>
      <c r="D44" s="76"/>
      <c r="E44" s="230"/>
      <c r="F44" s="230"/>
      <c r="G44" s="175" t="str">
        <f>Parameters!C21</f>
        <v>ADVB frame payload size (bytes)</v>
      </c>
      <c r="H44" s="135" t="s">
        <v>6</v>
      </c>
      <c r="I44" s="176">
        <f>Parameters!D21</f>
        <v>1536</v>
      </c>
      <c r="J44" s="30"/>
      <c r="K44" s="30"/>
      <c r="L44" s="30"/>
      <c r="M44" s="33"/>
      <c r="N44" s="31"/>
      <c r="O44" s="31"/>
      <c r="P44" s="77"/>
    </row>
    <row r="45" spans="1:17" ht="10.5" customHeight="1">
      <c r="B45" s="75"/>
      <c r="C45" s="76"/>
      <c r="D45" s="76"/>
      <c r="E45" s="230"/>
      <c r="F45" s="230"/>
      <c r="G45" s="175" t="str">
        <f>Parameters!C18</f>
        <v>ADVB frames per video line</v>
      </c>
      <c r="H45" s="135" t="s">
        <v>6</v>
      </c>
      <c r="I45" s="176">
        <f>Parameters!D18</f>
        <v>2</v>
      </c>
      <c r="J45" s="30"/>
      <c r="K45" s="30"/>
      <c r="L45" s="30"/>
      <c r="M45" s="33"/>
      <c r="N45" s="31"/>
      <c r="O45" s="31"/>
      <c r="P45" s="77"/>
    </row>
    <row r="46" spans="1:17" ht="10.5" customHeight="1" thickBot="1">
      <c r="B46" s="75"/>
      <c r="C46" s="76"/>
      <c r="D46" s="76"/>
      <c r="E46" s="230"/>
      <c r="F46" s="230"/>
      <c r="G46" s="230"/>
      <c r="H46" s="230"/>
      <c r="I46" s="230"/>
      <c r="J46" s="30"/>
      <c r="K46" s="30"/>
      <c r="L46" s="30"/>
      <c r="M46" s="33"/>
      <c r="N46" s="31"/>
      <c r="O46" s="31"/>
      <c r="P46" s="77"/>
    </row>
    <row r="47" spans="1:17" ht="9" customHeight="1">
      <c r="B47" s="75"/>
      <c r="C47" s="76"/>
      <c r="D47" s="8"/>
      <c r="E47" s="155"/>
      <c r="F47" s="229"/>
      <c r="G47" s="160"/>
      <c r="H47" s="11"/>
      <c r="I47" s="230"/>
      <c r="J47" s="21"/>
      <c r="K47" s="36"/>
      <c r="L47" s="37"/>
      <c r="M47" s="38"/>
      <c r="N47" s="27"/>
      <c r="O47" s="30"/>
      <c r="P47" s="161"/>
      <c r="Q47" s="1"/>
    </row>
    <row r="48" spans="1:17" ht="14.25" customHeight="1">
      <c r="B48" s="75"/>
      <c r="C48" s="76"/>
      <c r="D48" s="9"/>
      <c r="E48" s="156"/>
      <c r="F48" s="230" t="str">
        <f>"FC" &amp; (Parameters!D22-1)</f>
        <v>FC1535</v>
      </c>
      <c r="G48" s="132"/>
      <c r="H48" s="12"/>
      <c r="I48" s="230"/>
      <c r="J48" s="23"/>
      <c r="K48" s="39"/>
      <c r="L48" s="30" t="str">
        <f>"FC" &amp; (Parameters!D22)</f>
        <v>FC1536</v>
      </c>
      <c r="M48" s="44"/>
      <c r="N48" s="28"/>
      <c r="O48" s="30"/>
      <c r="P48" s="161"/>
      <c r="Q48" s="1"/>
    </row>
    <row r="49" spans="2:17" ht="9" customHeight="1" thickBot="1">
      <c r="B49" s="75"/>
      <c r="C49" s="76"/>
      <c r="D49" s="10"/>
      <c r="E49" s="157"/>
      <c r="F49" s="159"/>
      <c r="G49" s="173"/>
      <c r="H49" s="13"/>
      <c r="I49" s="230"/>
      <c r="J49" s="25"/>
      <c r="K49" s="41"/>
      <c r="L49" s="42"/>
      <c r="M49" s="43"/>
      <c r="N49" s="29"/>
      <c r="O49" s="30"/>
      <c r="P49" s="161"/>
      <c r="Q49" s="1"/>
    </row>
    <row r="50" spans="2:17" ht="10.5" customHeight="1">
      <c r="B50" s="75"/>
      <c r="C50" s="76"/>
      <c r="D50" s="76"/>
      <c r="E50" s="230"/>
      <c r="F50" s="230"/>
      <c r="G50" s="230"/>
      <c r="H50" s="230"/>
      <c r="I50" s="230"/>
      <c r="J50" s="30"/>
      <c r="K50" s="30"/>
      <c r="L50" s="30"/>
      <c r="M50" s="33"/>
      <c r="N50" s="31"/>
      <c r="O50" s="31"/>
      <c r="P50" s="77"/>
    </row>
    <row r="51" spans="2:17" ht="10.5" customHeight="1">
      <c r="B51" s="75"/>
      <c r="C51" s="76"/>
      <c r="D51" s="76"/>
      <c r="E51" s="230"/>
      <c r="F51" s="230"/>
      <c r="G51" s="230"/>
      <c r="H51" s="230"/>
      <c r="I51" s="230"/>
      <c r="J51" s="30"/>
      <c r="K51" s="30"/>
      <c r="L51" s="30"/>
      <c r="M51" s="33"/>
      <c r="N51" s="31"/>
      <c r="O51" s="31"/>
      <c r="P51" s="77"/>
    </row>
    <row r="52" spans="2:17" ht="10.5" customHeight="1">
      <c r="B52" s="75"/>
      <c r="C52" s="76"/>
      <c r="D52" s="76"/>
      <c r="E52" s="230"/>
      <c r="F52" s="230"/>
      <c r="G52" s="230"/>
      <c r="H52" s="230"/>
      <c r="I52" s="230"/>
      <c r="J52" s="30"/>
      <c r="K52" s="30"/>
      <c r="L52" s="30"/>
      <c r="M52" s="33"/>
      <c r="N52" s="31"/>
      <c r="O52" s="31"/>
      <c r="P52" s="77"/>
    </row>
    <row r="53" spans="2:17" ht="10.5" customHeight="1">
      <c r="B53" s="75"/>
      <c r="C53" s="76"/>
      <c r="D53" s="76"/>
      <c r="E53" s="230"/>
      <c r="F53" s="230"/>
      <c r="G53" s="230"/>
      <c r="H53" s="230"/>
      <c r="I53" s="230"/>
      <c r="J53" s="30"/>
      <c r="K53" s="30"/>
      <c r="L53" s="30"/>
      <c r="M53" s="33"/>
      <c r="N53" s="31"/>
      <c r="O53" s="31"/>
      <c r="P53" s="77"/>
    </row>
    <row r="54" spans="2:17" ht="10.5" customHeight="1">
      <c r="B54" s="75"/>
      <c r="C54" s="76"/>
      <c r="D54" s="76"/>
      <c r="E54" s="230"/>
      <c r="F54" s="230"/>
      <c r="G54" s="230"/>
      <c r="H54" s="230"/>
      <c r="I54" s="230"/>
      <c r="J54" s="30"/>
      <c r="K54" s="30"/>
      <c r="L54" s="30"/>
      <c r="M54" s="30"/>
      <c r="N54" s="31"/>
      <c r="O54" s="31"/>
      <c r="P54" s="77"/>
    </row>
    <row r="55" spans="2:17" ht="10.5" customHeight="1">
      <c r="B55" s="75"/>
      <c r="C55" s="76"/>
      <c r="D55" s="76"/>
      <c r="E55" s="230"/>
      <c r="F55" s="230"/>
      <c r="G55" s="230"/>
      <c r="H55" s="230"/>
      <c r="I55" s="230"/>
      <c r="J55" s="30"/>
      <c r="K55" s="30"/>
      <c r="L55" s="30"/>
      <c r="M55" s="30"/>
      <c r="N55" s="31"/>
      <c r="O55" s="31"/>
      <c r="P55" s="77"/>
    </row>
    <row r="56" spans="2:17" ht="10.5" customHeight="1" thickBot="1">
      <c r="B56" s="75"/>
      <c r="C56" s="76"/>
      <c r="D56" s="76"/>
      <c r="E56" s="230"/>
      <c r="F56" s="230"/>
      <c r="G56" s="230"/>
      <c r="H56" s="230"/>
      <c r="I56" s="230"/>
      <c r="J56" s="30"/>
      <c r="K56" s="30"/>
      <c r="L56" s="30"/>
      <c r="M56" s="30"/>
      <c r="N56" s="31"/>
      <c r="O56" s="31"/>
      <c r="P56" s="77"/>
    </row>
    <row r="57" spans="2:17" ht="9" customHeight="1">
      <c r="B57" s="75"/>
      <c r="C57" s="76"/>
      <c r="D57" s="5"/>
      <c r="E57" s="146"/>
      <c r="F57" s="11"/>
      <c r="G57" s="230"/>
      <c r="H57" s="230"/>
      <c r="I57" s="230"/>
      <c r="J57" s="230"/>
      <c r="K57" s="230"/>
      <c r="L57" s="230"/>
      <c r="M57" s="230"/>
      <c r="N57" s="76"/>
      <c r="O57" s="76"/>
      <c r="P57" s="77"/>
    </row>
    <row r="58" spans="2:17" ht="14.25" customHeight="1">
      <c r="B58" s="75"/>
      <c r="C58" s="76"/>
      <c r="D58" s="6"/>
      <c r="E58" s="147" t="s">
        <v>3</v>
      </c>
      <c r="F58" s="12"/>
      <c r="G58" s="230"/>
      <c r="H58" s="230"/>
      <c r="I58" s="230"/>
      <c r="J58" s="230"/>
      <c r="K58" s="230"/>
      <c r="L58" s="230"/>
      <c r="M58" s="230"/>
      <c r="N58" s="76"/>
      <c r="O58" s="76"/>
      <c r="P58" s="77"/>
    </row>
    <row r="59" spans="2:17" ht="14.25" customHeight="1" thickBot="1">
      <c r="B59" s="75"/>
      <c r="C59" s="76"/>
      <c r="D59" s="7"/>
      <c r="E59" s="158"/>
      <c r="F59" s="13"/>
      <c r="G59" s="230"/>
      <c r="H59" s="230"/>
      <c r="I59" s="230"/>
      <c r="J59" s="230"/>
      <c r="K59" s="230"/>
      <c r="L59" s="230"/>
      <c r="M59" s="230"/>
      <c r="N59" s="76"/>
      <c r="O59" s="76"/>
      <c r="P59" s="77"/>
    </row>
    <row r="60" spans="2:17" ht="16.5" customHeight="1">
      <c r="B60" s="75"/>
      <c r="C60" s="76"/>
      <c r="D60" s="76"/>
      <c r="E60" s="230"/>
      <c r="F60" s="230"/>
      <c r="G60" s="177" t="s">
        <v>34</v>
      </c>
      <c r="H60" s="174" t="s">
        <v>6</v>
      </c>
      <c r="I60" s="136" t="str">
        <f>Parameters!C44</f>
        <v>EOFt TO SOFi (t5)</v>
      </c>
      <c r="J60" s="230"/>
      <c r="K60" s="230"/>
      <c r="L60" s="230"/>
      <c r="M60" s="230"/>
      <c r="N60" s="76"/>
      <c r="O60" s="76"/>
      <c r="P60" s="77"/>
    </row>
    <row r="61" spans="2:17" ht="12" customHeight="1">
      <c r="B61" s="75"/>
      <c r="C61" s="76"/>
      <c r="D61" s="76"/>
      <c r="E61" s="230"/>
      <c r="F61" s="230"/>
      <c r="G61" s="230"/>
      <c r="H61" s="230"/>
      <c r="I61" s="76">
        <f>Parameters!D44</f>
        <v>174.04235294117649</v>
      </c>
      <c r="J61" s="230"/>
      <c r="K61" s="230"/>
      <c r="L61" s="230"/>
      <c r="M61" s="230"/>
      <c r="N61" s="76"/>
      <c r="O61" s="76"/>
      <c r="P61" s="77"/>
    </row>
    <row r="62" spans="2:17" ht="21.75" customHeight="1" thickBot="1">
      <c r="B62" s="78"/>
      <c r="C62" s="79"/>
      <c r="D62" s="79"/>
      <c r="E62" s="159"/>
      <c r="F62" s="159"/>
      <c r="G62" s="159"/>
      <c r="H62" s="159"/>
      <c r="I62" s="250">
        <f>Parameters!F44</f>
        <v>9246</v>
      </c>
      <c r="J62" s="159"/>
      <c r="K62" s="159"/>
      <c r="L62" s="159"/>
      <c r="M62" s="159"/>
      <c r="N62" s="79"/>
      <c r="O62" s="79"/>
      <c r="P62" s="80"/>
    </row>
    <row r="63" spans="2:17" ht="17.25" customHeight="1">
      <c r="D63" s="230"/>
      <c r="E63" s="230"/>
    </row>
    <row r="64" spans="2:17" ht="15.75" customHeight="1">
      <c r="D64" s="230"/>
      <c r="E64" s="230"/>
    </row>
    <row r="65" spans="3:5" ht="10.5" customHeight="1">
      <c r="C65" s="20"/>
      <c r="E65" s="19"/>
    </row>
  </sheetData>
  <phoneticPr fontId="0" type="noConversion"/>
  <pageMargins left="0.75" right="0.75" top="1" bottom="1" header="0.5" footer="0.5"/>
  <pageSetup scale="7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V63"/>
  <sheetViews>
    <sheetView topLeftCell="A22" zoomScale="75" zoomScaleNormal="75" workbookViewId="0"/>
  </sheetViews>
  <sheetFormatPr defaultColWidth="9.109375" defaultRowHeight="10.5" customHeight="1"/>
  <cols>
    <col min="1" max="1" width="1.6640625" style="3" customWidth="1"/>
    <col min="2" max="2" width="2.6640625" style="3" customWidth="1"/>
    <col min="3" max="3" width="15.6640625" style="3" customWidth="1"/>
    <col min="4" max="4" width="2.33203125" style="3" customWidth="1"/>
    <col min="5" max="5" width="21" style="1" customWidth="1"/>
    <col min="6" max="6" width="2.88671875" style="1" customWidth="1"/>
    <col min="7" max="7" width="21" style="1" customWidth="1"/>
    <col min="8" max="8" width="2.33203125" style="1" customWidth="1"/>
    <col min="9" max="9" width="20.109375" style="1" customWidth="1"/>
    <col min="10" max="10" width="2.33203125" style="1" customWidth="1"/>
    <col min="11" max="11" width="21" style="1" customWidth="1"/>
    <col min="12" max="12" width="4" style="1" customWidth="1"/>
    <col min="13" max="13" width="21" style="1" customWidth="1"/>
    <col min="14" max="14" width="2.33203125" style="3" customWidth="1"/>
    <col min="15" max="15" width="16.6640625" style="3" customWidth="1"/>
    <col min="16" max="16" width="2.44140625" style="3" customWidth="1"/>
    <col min="17" max="17" width="17.33203125" style="3" customWidth="1"/>
    <col min="18" max="18" width="14.44140625" style="3" customWidth="1"/>
    <col min="19" max="19" width="13.5546875" style="3" customWidth="1"/>
    <col min="20" max="20" width="2.33203125" style="3" customWidth="1"/>
    <col min="21" max="21" width="16.6640625" style="3" customWidth="1"/>
    <col min="22" max="22" width="2.6640625" style="3" customWidth="1"/>
    <col min="23" max="16384" width="9.109375" style="3"/>
  </cols>
  <sheetData>
    <row r="1" spans="2:22" ht="10.5" customHeight="1" thickBot="1"/>
    <row r="2" spans="2:22" ht="36.75" customHeight="1">
      <c r="B2" s="72"/>
      <c r="C2" s="73"/>
      <c r="D2" s="73"/>
      <c r="E2" s="126"/>
      <c r="F2" s="126"/>
      <c r="G2" s="126"/>
      <c r="H2" s="126"/>
      <c r="I2" s="126"/>
      <c r="J2" s="126"/>
      <c r="K2" s="126"/>
      <c r="L2" s="126"/>
      <c r="M2" s="126"/>
      <c r="N2" s="73"/>
      <c r="O2" s="73"/>
      <c r="P2" s="73"/>
      <c r="Q2" s="73"/>
      <c r="R2" s="73"/>
      <c r="S2" s="73"/>
      <c r="T2" s="73"/>
      <c r="U2" s="90" t="s">
        <v>179</v>
      </c>
      <c r="V2" s="74"/>
    </row>
    <row r="3" spans="2:22" s="45" customFormat="1" ht="45.75" customHeight="1">
      <c r="B3" s="127"/>
      <c r="C3" s="262" t="s">
        <v>176</v>
      </c>
      <c r="D3" s="81"/>
      <c r="E3" s="129"/>
      <c r="F3" s="129"/>
      <c r="G3" s="129"/>
      <c r="H3" s="129"/>
      <c r="I3" s="129"/>
      <c r="J3" s="129"/>
      <c r="K3" s="129"/>
      <c r="L3" s="129"/>
      <c r="M3" s="129"/>
      <c r="N3" s="81"/>
      <c r="O3" s="81"/>
      <c r="P3" s="81"/>
      <c r="Q3" s="81"/>
      <c r="R3" s="81"/>
      <c r="S3" s="81"/>
      <c r="T3" s="81"/>
      <c r="U3" s="81"/>
      <c r="V3" s="130"/>
    </row>
    <row r="4" spans="2:22" ht="15" customHeight="1">
      <c r="B4" s="75"/>
      <c r="C4" s="225" t="s">
        <v>177</v>
      </c>
      <c r="D4" s="223"/>
      <c r="E4" s="223"/>
      <c r="F4" s="223"/>
      <c r="G4" s="223"/>
      <c r="H4" s="223"/>
      <c r="I4" s="223"/>
      <c r="J4" s="223"/>
      <c r="K4" s="223"/>
      <c r="L4" s="223"/>
      <c r="M4" s="113"/>
      <c r="N4" s="76"/>
      <c r="O4" s="76"/>
      <c r="P4" s="76"/>
      <c r="Q4" s="76"/>
      <c r="R4" s="76"/>
      <c r="S4" s="76"/>
      <c r="T4" s="76"/>
      <c r="U4" s="76"/>
      <c r="V4" s="77"/>
    </row>
    <row r="5" spans="2:22" ht="24" customHeight="1" thickBot="1">
      <c r="B5" s="75"/>
      <c r="C5" s="347" t="str">
        <f>IF(Parameters!D18=1,"Wrong sheet. Go to the Timing A tab.",IF(Parameters!D18=0.5,"Wrong sheet. Go to the Timing B tab."," "))</f>
        <v xml:space="preserve"> </v>
      </c>
      <c r="D5" s="348"/>
      <c r="E5" s="348"/>
      <c r="F5" s="348"/>
      <c r="G5" s="348"/>
      <c r="H5" s="348"/>
      <c r="I5" s="348"/>
      <c r="J5" s="348"/>
      <c r="K5" s="348"/>
      <c r="L5" s="347" t="str">
        <f>IF(Parameters!D18=1,"Wrong sheet. Go to the Timing A tab.",IF(Parameters!D18=0.5,"Wrong sheet. Go to the Timing B tab."," "))</f>
        <v xml:space="preserve"> </v>
      </c>
      <c r="M5" s="348"/>
      <c r="N5" s="348"/>
      <c r="O5" s="348"/>
      <c r="P5" s="348"/>
      <c r="Q5" s="348"/>
      <c r="R5" s="348"/>
      <c r="S5" s="348"/>
      <c r="T5" s="348"/>
      <c r="U5" s="76"/>
      <c r="V5" s="77"/>
    </row>
    <row r="6" spans="2:22" ht="13.5" customHeight="1" thickBot="1">
      <c r="B6" s="75"/>
      <c r="C6" s="76"/>
      <c r="D6" s="76"/>
      <c r="E6" s="131" t="s">
        <v>133</v>
      </c>
      <c r="F6" s="113"/>
      <c r="G6" s="132" t="str">
        <f>Parameters!D8</f>
        <v>XGA</v>
      </c>
      <c r="H6" s="113"/>
      <c r="I6" s="113"/>
      <c r="J6" s="14"/>
      <c r="K6" s="94" t="s">
        <v>0</v>
      </c>
      <c r="L6" s="113"/>
      <c r="M6" s="113"/>
      <c r="N6" s="76"/>
      <c r="O6" s="76"/>
      <c r="P6" s="76"/>
      <c r="Q6" s="76"/>
      <c r="R6" s="76"/>
      <c r="S6" s="76"/>
      <c r="T6" s="76"/>
      <c r="U6" s="76"/>
      <c r="V6" s="77"/>
    </row>
    <row r="7" spans="2:22" ht="13.5" customHeight="1" thickBot="1">
      <c r="B7" s="75"/>
      <c r="C7" s="76"/>
      <c r="D7" s="76"/>
      <c r="E7" s="131" t="s">
        <v>70</v>
      </c>
      <c r="F7" s="113"/>
      <c r="G7" s="132">
        <f>Parameters!D12</f>
        <v>2.125</v>
      </c>
      <c r="H7" s="113"/>
      <c r="I7" s="113"/>
      <c r="J7" s="15"/>
      <c r="K7" s="94" t="s">
        <v>7</v>
      </c>
      <c r="L7" s="113"/>
      <c r="M7" s="113"/>
      <c r="N7" s="76"/>
      <c r="O7" s="76"/>
      <c r="P7" s="76"/>
      <c r="Q7" s="76"/>
      <c r="R7" s="76"/>
      <c r="S7" s="76"/>
      <c r="T7" s="76"/>
      <c r="U7" s="76"/>
      <c r="V7" s="77"/>
    </row>
    <row r="8" spans="2:22" ht="13.5" customHeight="1" thickBot="1">
      <c r="B8" s="75"/>
      <c r="C8" s="113"/>
      <c r="D8" s="76"/>
      <c r="E8" s="131" t="e">
        <f>#REF!</f>
        <v>#REF!</v>
      </c>
      <c r="F8" s="76"/>
      <c r="G8" s="132">
        <f>Parameters!D13</f>
        <v>1024</v>
      </c>
      <c r="H8" s="113"/>
      <c r="I8" s="113"/>
      <c r="J8" s="16"/>
      <c r="K8" s="94" t="s">
        <v>2</v>
      </c>
      <c r="L8" s="113"/>
      <c r="M8" s="113"/>
      <c r="N8" s="76"/>
      <c r="O8" s="76"/>
      <c r="P8" s="76"/>
      <c r="Q8" s="76"/>
      <c r="R8" s="76"/>
      <c r="S8" s="76"/>
      <c r="T8" s="76"/>
      <c r="U8" s="76"/>
      <c r="V8" s="77"/>
    </row>
    <row r="9" spans="2:22" ht="13.5" customHeight="1" thickBot="1">
      <c r="B9" s="75"/>
      <c r="C9" s="76"/>
      <c r="D9" s="76"/>
      <c r="E9" s="131" t="e">
        <f>#REF!</f>
        <v>#REF!</v>
      </c>
      <c r="F9" s="76"/>
      <c r="G9" s="132">
        <f>Parameters!G14</f>
        <v>768</v>
      </c>
      <c r="H9" s="113"/>
      <c r="I9" s="113"/>
      <c r="J9" s="17"/>
      <c r="K9" s="94" t="s">
        <v>8</v>
      </c>
      <c r="L9" s="113"/>
      <c r="M9" s="113"/>
      <c r="N9" s="76"/>
      <c r="O9" s="76"/>
      <c r="P9" s="76"/>
      <c r="Q9" s="76"/>
      <c r="R9" s="76"/>
      <c r="S9" s="76"/>
      <c r="T9" s="76"/>
      <c r="U9" s="76"/>
      <c r="V9" s="77"/>
    </row>
    <row r="10" spans="2:22" ht="13.5" customHeight="1">
      <c r="B10" s="75"/>
      <c r="C10" s="113"/>
      <c r="D10" s="76"/>
      <c r="E10" s="131" t="s">
        <v>67</v>
      </c>
      <c r="F10" s="113"/>
      <c r="G10" s="133" t="str">
        <f>Parameters!D10</f>
        <v>RGB 24-bit (8:8:8)</v>
      </c>
      <c r="H10" s="113"/>
      <c r="I10" s="113"/>
      <c r="J10" s="113"/>
      <c r="K10" s="113"/>
      <c r="L10" s="113"/>
      <c r="M10" s="113"/>
      <c r="N10" s="76"/>
      <c r="O10" s="76"/>
      <c r="P10" s="76"/>
      <c r="Q10" s="76"/>
      <c r="R10" s="76"/>
      <c r="S10" s="76"/>
      <c r="T10" s="76"/>
      <c r="U10" s="76"/>
      <c r="V10" s="77"/>
    </row>
    <row r="11" spans="2:22" ht="13.5" customHeight="1">
      <c r="B11" s="75"/>
      <c r="C11" s="76"/>
      <c r="D11" s="76"/>
      <c r="E11" s="131" t="s">
        <v>68</v>
      </c>
      <c r="F11" s="76"/>
      <c r="G11" s="132">
        <f>Parameters!D11</f>
        <v>3</v>
      </c>
      <c r="H11" s="113"/>
      <c r="I11" s="113"/>
      <c r="J11" s="133" t="s">
        <v>136</v>
      </c>
      <c r="K11" s="113"/>
      <c r="L11" s="113"/>
      <c r="M11" s="132">
        <f>Parameters!D22</f>
        <v>1536</v>
      </c>
      <c r="N11" s="76"/>
      <c r="O11" s="76"/>
      <c r="P11" s="76"/>
      <c r="Q11" s="76"/>
      <c r="R11" s="76"/>
      <c r="S11" s="76"/>
      <c r="T11" s="76"/>
      <c r="U11" s="76"/>
      <c r="V11" s="77"/>
    </row>
    <row r="12" spans="2:22" ht="24" customHeight="1">
      <c r="B12" s="75"/>
      <c r="C12" s="76"/>
      <c r="D12" s="76"/>
      <c r="E12" s="113"/>
      <c r="F12" s="113"/>
      <c r="G12" s="134" t="s">
        <v>9</v>
      </c>
      <c r="H12" s="135" t="s">
        <v>6</v>
      </c>
      <c r="I12" s="136">
        <f>Parameters!D37</f>
        <v>16.649788235294118</v>
      </c>
      <c r="J12" s="113"/>
      <c r="K12" s="113"/>
      <c r="L12" s="113"/>
      <c r="M12" s="113"/>
      <c r="N12" s="76"/>
      <c r="O12" s="76"/>
      <c r="P12" s="76"/>
      <c r="Q12" s="76"/>
      <c r="R12" s="76"/>
      <c r="S12" s="76"/>
      <c r="T12" s="76"/>
      <c r="U12" s="76"/>
      <c r="V12" s="77"/>
    </row>
    <row r="13" spans="2:22" ht="13.5" customHeight="1">
      <c r="B13" s="75"/>
      <c r="C13" s="76"/>
      <c r="D13" s="76"/>
      <c r="E13" s="113"/>
      <c r="F13" s="113"/>
      <c r="G13" s="137"/>
      <c r="H13" s="138"/>
      <c r="I13" s="139" t="s">
        <v>135</v>
      </c>
      <c r="J13" s="113"/>
      <c r="K13" s="113"/>
      <c r="L13" s="113"/>
      <c r="M13" s="113"/>
      <c r="N13" s="76"/>
      <c r="O13" s="76"/>
      <c r="P13" s="76"/>
      <c r="Q13" s="140"/>
      <c r="R13" s="76"/>
      <c r="S13" s="76"/>
      <c r="T13" s="76"/>
      <c r="U13" s="76"/>
      <c r="V13" s="77"/>
    </row>
    <row r="14" spans="2:22" ht="13.5" customHeight="1">
      <c r="B14" s="75"/>
      <c r="C14" s="76"/>
      <c r="D14" s="76"/>
      <c r="E14" s="113"/>
      <c r="F14" s="113"/>
      <c r="G14" s="113"/>
      <c r="H14" s="113"/>
      <c r="I14" s="141">
        <f>Parameters!D38</f>
        <v>85.383529411764712</v>
      </c>
      <c r="J14" s="113"/>
      <c r="K14" s="113"/>
      <c r="L14" s="113"/>
      <c r="M14" s="113"/>
      <c r="N14" s="76"/>
      <c r="O14" s="76"/>
      <c r="P14" s="76"/>
      <c r="Q14" s="76"/>
      <c r="R14" s="76"/>
      <c r="S14" s="76"/>
      <c r="T14" s="76"/>
      <c r="U14" s="76"/>
      <c r="V14" s="77"/>
    </row>
    <row r="15" spans="2:22" ht="10.5" customHeight="1">
      <c r="B15" s="75"/>
      <c r="C15" s="76"/>
      <c r="D15" s="76"/>
      <c r="E15" s="113"/>
      <c r="F15" s="113"/>
      <c r="G15" s="113"/>
      <c r="H15" s="113"/>
      <c r="I15" s="113"/>
      <c r="J15" s="113"/>
      <c r="K15" s="113"/>
      <c r="L15" s="113"/>
      <c r="M15" s="113"/>
      <c r="N15" s="76"/>
      <c r="O15" s="76"/>
      <c r="P15" s="76"/>
      <c r="Q15" s="76"/>
      <c r="R15" s="76"/>
      <c r="S15" s="76"/>
      <c r="T15" s="76"/>
      <c r="U15" s="76"/>
      <c r="V15" s="77"/>
    </row>
    <row r="16" spans="2:22" ht="11.25" customHeight="1" thickBot="1">
      <c r="B16" s="75"/>
      <c r="C16" s="76"/>
      <c r="D16" s="76"/>
      <c r="E16" s="113"/>
      <c r="F16" s="113"/>
      <c r="G16" s="113"/>
      <c r="H16" s="113"/>
      <c r="I16" s="113"/>
      <c r="J16" s="231"/>
      <c r="K16" s="231"/>
      <c r="L16" s="231"/>
      <c r="M16" s="231"/>
      <c r="N16" s="232"/>
      <c r="O16" s="232"/>
      <c r="P16" s="142"/>
      <c r="Q16" s="142"/>
      <c r="R16" s="142"/>
      <c r="S16" s="142"/>
      <c r="T16" s="143"/>
      <c r="U16" s="143"/>
      <c r="V16" s="77"/>
    </row>
    <row r="17" spans="2:22" ht="9" customHeight="1">
      <c r="B17" s="75"/>
      <c r="C17" s="76"/>
      <c r="D17" s="5"/>
      <c r="E17" s="146"/>
      <c r="F17" s="11"/>
      <c r="G17" s="113"/>
      <c r="H17" s="113"/>
      <c r="I17" s="113"/>
      <c r="J17" s="231"/>
      <c r="K17" s="231"/>
      <c r="L17" s="231"/>
      <c r="M17" s="231"/>
      <c r="N17" s="232"/>
      <c r="O17" s="232"/>
      <c r="P17" s="142"/>
      <c r="Q17" s="142"/>
      <c r="R17" s="142"/>
      <c r="S17" s="142"/>
      <c r="T17" s="143"/>
      <c r="U17" s="143"/>
      <c r="V17" s="77"/>
    </row>
    <row r="18" spans="2:22" ht="14.25" customHeight="1">
      <c r="B18" s="75"/>
      <c r="C18" s="76"/>
      <c r="D18" s="6"/>
      <c r="E18" s="147" t="s">
        <v>3</v>
      </c>
      <c r="F18" s="12"/>
      <c r="G18" s="113"/>
      <c r="H18" s="113"/>
      <c r="I18" s="113"/>
      <c r="J18" s="231"/>
      <c r="K18" s="231"/>
      <c r="L18" s="231"/>
      <c r="M18" s="231"/>
      <c r="N18" s="232"/>
      <c r="O18" s="232"/>
      <c r="P18" s="142"/>
      <c r="Q18" s="142"/>
      <c r="R18" s="142"/>
      <c r="S18" s="142"/>
      <c r="T18" s="143"/>
      <c r="U18" s="143"/>
      <c r="V18" s="77"/>
    </row>
    <row r="19" spans="2:22" ht="15.75" customHeight="1" thickBot="1">
      <c r="B19" s="75"/>
      <c r="C19" s="76"/>
      <c r="D19" s="7"/>
      <c r="E19" s="148">
        <f>Parameters!F35</f>
        <v>35</v>
      </c>
      <c r="F19" s="13"/>
      <c r="G19" s="113"/>
      <c r="H19" s="113"/>
      <c r="I19" s="113"/>
      <c r="J19" s="231"/>
      <c r="K19" s="231"/>
      <c r="L19" s="231"/>
      <c r="M19" s="233"/>
      <c r="N19" s="232"/>
      <c r="O19" s="232"/>
      <c r="P19" s="142"/>
      <c r="Q19" s="142"/>
      <c r="R19" s="142"/>
      <c r="S19" s="149"/>
      <c r="T19" s="143"/>
      <c r="U19" s="143"/>
      <c r="V19" s="77"/>
    </row>
    <row r="20" spans="2:22" ht="10.5" customHeight="1">
      <c r="B20" s="75"/>
      <c r="C20" s="76"/>
      <c r="D20" s="76"/>
      <c r="E20" s="113"/>
      <c r="F20" s="113"/>
      <c r="G20" s="113"/>
      <c r="H20" s="113"/>
      <c r="I20" s="113"/>
      <c r="J20" s="231"/>
      <c r="K20" s="231"/>
      <c r="L20" s="231"/>
      <c r="M20" s="234" t="s">
        <v>184</v>
      </c>
      <c r="N20" s="232"/>
      <c r="O20" s="232"/>
      <c r="P20" s="142"/>
      <c r="Q20" s="142"/>
      <c r="R20" s="176" t="s">
        <v>185</v>
      </c>
      <c r="S20" s="150"/>
      <c r="T20" s="143"/>
      <c r="U20" s="143"/>
      <c r="V20" s="77"/>
    </row>
    <row r="21" spans="2:22" ht="10.5" customHeight="1">
      <c r="B21" s="75"/>
      <c r="C21" s="76"/>
      <c r="D21" s="76"/>
      <c r="E21" s="113"/>
      <c r="F21" s="113"/>
      <c r="G21" s="113"/>
      <c r="H21" s="113"/>
      <c r="I21" s="113"/>
      <c r="J21" s="231"/>
      <c r="K21" s="231"/>
      <c r="L21" s="231"/>
      <c r="M21" s="235" t="str">
        <f t="shared" ref="M21:M52" si="0">IF($I$44&gt;=1,"UNUSED","")</f>
        <v>UNUSED</v>
      </c>
      <c r="N21" s="232"/>
      <c r="O21" s="232"/>
      <c r="P21" s="142"/>
      <c r="Q21" s="142"/>
      <c r="R21" s="142"/>
      <c r="S21" s="151" t="str">
        <f t="shared" ref="S21:S52" si="1">IF($I$44&gt;=1,"UNUSED","")</f>
        <v>UNUSED</v>
      </c>
      <c r="T21" s="143"/>
      <c r="U21" s="143"/>
      <c r="V21" s="77"/>
    </row>
    <row r="22" spans="2:22" ht="15.75" customHeight="1">
      <c r="B22" s="75"/>
      <c r="C22" s="76"/>
      <c r="D22" s="76"/>
      <c r="E22" s="113"/>
      <c r="F22" s="113"/>
      <c r="G22" s="113"/>
      <c r="H22" s="113"/>
      <c r="I22" s="113"/>
      <c r="J22" s="231"/>
      <c r="K22" s="231"/>
      <c r="L22" s="231"/>
      <c r="M22" s="235" t="str">
        <f t="shared" si="0"/>
        <v>UNUSED</v>
      </c>
      <c r="N22" s="232"/>
      <c r="O22" s="232"/>
      <c r="P22" s="142"/>
      <c r="Q22" s="142"/>
      <c r="R22" s="142"/>
      <c r="S22" s="151" t="str">
        <f t="shared" si="1"/>
        <v>UNUSED</v>
      </c>
      <c r="T22" s="143"/>
      <c r="U22" s="143"/>
      <c r="V22" s="77"/>
    </row>
    <row r="23" spans="2:22" ht="10.5" customHeight="1">
      <c r="B23" s="75"/>
      <c r="C23" s="76"/>
      <c r="D23" s="76"/>
      <c r="E23" s="113"/>
      <c r="F23" s="113"/>
      <c r="G23" s="113"/>
      <c r="H23" s="113"/>
      <c r="I23" s="113"/>
      <c r="J23" s="231"/>
      <c r="K23" s="231"/>
      <c r="L23" s="231"/>
      <c r="M23" s="235" t="str">
        <f t="shared" si="0"/>
        <v>UNUSED</v>
      </c>
      <c r="N23" s="232"/>
      <c r="O23" s="232"/>
      <c r="P23" s="142"/>
      <c r="Q23" s="142"/>
      <c r="R23" s="142"/>
      <c r="S23" s="151" t="str">
        <f t="shared" si="1"/>
        <v>UNUSED</v>
      </c>
      <c r="T23" s="143"/>
      <c r="U23" s="143"/>
      <c r="V23" s="77"/>
    </row>
    <row r="24" spans="2:22" ht="10.5" customHeight="1">
      <c r="B24" s="75"/>
      <c r="C24" s="76"/>
      <c r="D24" s="76"/>
      <c r="E24" s="113"/>
      <c r="F24" s="113"/>
      <c r="G24" s="113"/>
      <c r="H24" s="113"/>
      <c r="I24" s="113"/>
      <c r="J24" s="231"/>
      <c r="K24" s="231"/>
      <c r="L24" s="231"/>
      <c r="M24" s="235" t="str">
        <f t="shared" si="0"/>
        <v>UNUSED</v>
      </c>
      <c r="N24" s="232"/>
      <c r="O24" s="232"/>
      <c r="P24" s="142"/>
      <c r="Q24" s="142"/>
      <c r="R24" s="142"/>
      <c r="S24" s="151" t="str">
        <f t="shared" si="1"/>
        <v>UNUSED</v>
      </c>
      <c r="T24" s="143"/>
      <c r="U24" s="143"/>
      <c r="V24" s="77"/>
    </row>
    <row r="25" spans="2:22" ht="10.5" customHeight="1">
      <c r="B25" s="75"/>
      <c r="C25" s="76"/>
      <c r="D25" s="76"/>
      <c r="E25" s="113"/>
      <c r="F25" s="113"/>
      <c r="G25" s="113"/>
      <c r="H25" s="113"/>
      <c r="I25" s="113"/>
      <c r="J25" s="231"/>
      <c r="K25" s="231"/>
      <c r="L25" s="231"/>
      <c r="M25" s="235" t="str">
        <f t="shared" si="0"/>
        <v>UNUSED</v>
      </c>
      <c r="N25" s="232"/>
      <c r="O25" s="232"/>
      <c r="P25" s="142"/>
      <c r="Q25" s="142"/>
      <c r="R25" s="142"/>
      <c r="S25" s="151" t="str">
        <f t="shared" si="1"/>
        <v>UNUSED</v>
      </c>
      <c r="T25" s="143"/>
      <c r="U25" s="143"/>
      <c r="V25" s="77"/>
    </row>
    <row r="26" spans="2:22" ht="12.75" customHeight="1">
      <c r="B26" s="75"/>
      <c r="C26" s="76"/>
      <c r="D26" s="76"/>
      <c r="E26" s="154" t="str">
        <f>Parameters!C39</f>
        <v>SOFn to SOFn (next)</v>
      </c>
      <c r="F26" s="135" t="s">
        <v>6</v>
      </c>
      <c r="G26" s="136">
        <f>Parameters!D39</f>
        <v>10.672941176470589</v>
      </c>
      <c r="H26" s="113"/>
      <c r="I26" s="113"/>
      <c r="J26" s="231"/>
      <c r="K26" s="231"/>
      <c r="L26" s="231"/>
      <c r="M26" s="235" t="str">
        <f t="shared" si="0"/>
        <v>UNUSED</v>
      </c>
      <c r="N26" s="232"/>
      <c r="O26" s="232"/>
      <c r="P26" s="142"/>
      <c r="Q26" s="142"/>
      <c r="R26" s="142"/>
      <c r="S26" s="151" t="str">
        <f t="shared" si="1"/>
        <v>UNUSED</v>
      </c>
      <c r="T26" s="143"/>
      <c r="U26" s="143"/>
      <c r="V26" s="77"/>
    </row>
    <row r="27" spans="2:22" s="4" customFormat="1" ht="12.75" customHeight="1" thickBot="1">
      <c r="B27" s="144"/>
      <c r="C27" s="137"/>
      <c r="D27" s="137"/>
      <c r="E27" s="138"/>
      <c r="F27" s="138"/>
      <c r="G27" s="138"/>
      <c r="H27" s="138"/>
      <c r="I27" s="138"/>
      <c r="J27" s="234"/>
      <c r="K27" s="234"/>
      <c r="L27" s="234"/>
      <c r="M27" s="235" t="str">
        <f t="shared" si="0"/>
        <v>UNUSED</v>
      </c>
      <c r="N27" s="236"/>
      <c r="O27" s="236"/>
      <c r="P27" s="150"/>
      <c r="Q27" s="150"/>
      <c r="R27" s="150"/>
      <c r="S27" s="151" t="str">
        <f t="shared" si="1"/>
        <v>UNUSED</v>
      </c>
      <c r="T27" s="152"/>
      <c r="U27" s="152"/>
      <c r="V27" s="153"/>
    </row>
    <row r="28" spans="2:22" ht="9" customHeight="1">
      <c r="B28" s="144"/>
      <c r="C28" s="137"/>
      <c r="D28" s="8"/>
      <c r="E28" s="155"/>
      <c r="F28" s="126"/>
      <c r="G28" s="160"/>
      <c r="H28" s="11"/>
      <c r="J28" s="21"/>
      <c r="K28" s="237"/>
      <c r="L28" s="238"/>
      <c r="M28" s="239" t="str">
        <f t="shared" si="0"/>
        <v>UNUSED</v>
      </c>
      <c r="N28" s="22"/>
      <c r="O28" s="231"/>
      <c r="P28" s="21"/>
      <c r="Q28" s="165"/>
      <c r="R28" s="166"/>
      <c r="S28" s="167" t="str">
        <f t="shared" si="1"/>
        <v>UNUSED</v>
      </c>
      <c r="T28" s="22"/>
      <c r="U28" s="71"/>
      <c r="V28" s="77"/>
    </row>
    <row r="29" spans="2:22" ht="14.25" customHeight="1">
      <c r="B29" s="75"/>
      <c r="C29" s="76"/>
      <c r="D29" s="9"/>
      <c r="E29" s="156"/>
      <c r="F29" s="113" t="s">
        <v>4</v>
      </c>
      <c r="G29" s="161"/>
      <c r="H29" s="12"/>
      <c r="I29" s="163" t="s">
        <v>36</v>
      </c>
      <c r="J29" s="23"/>
      <c r="K29" s="240"/>
      <c r="L29" s="231" t="s">
        <v>54</v>
      </c>
      <c r="M29" s="241" t="str">
        <f t="shared" si="0"/>
        <v>UNUSED</v>
      </c>
      <c r="N29" s="24"/>
      <c r="O29" s="245" t="s">
        <v>36</v>
      </c>
      <c r="P29" s="23"/>
      <c r="Q29" s="168"/>
      <c r="R29" s="142" t="s">
        <v>55</v>
      </c>
      <c r="S29" s="169" t="str">
        <f t="shared" si="1"/>
        <v>UNUSED</v>
      </c>
      <c r="T29" s="24"/>
      <c r="U29" s="163" t="s">
        <v>36</v>
      </c>
      <c r="V29" s="77"/>
    </row>
    <row r="30" spans="2:22" ht="13.5" customHeight="1" thickBot="1">
      <c r="B30" s="75"/>
      <c r="C30" s="76"/>
      <c r="D30" s="10"/>
      <c r="E30" s="157"/>
      <c r="F30" s="159"/>
      <c r="G30" s="162">
        <f>Parameters!F36</f>
        <v>393</v>
      </c>
      <c r="H30" s="13"/>
      <c r="I30" s="164">
        <f>Parameters!D43</f>
        <v>3.2752941176470589</v>
      </c>
      <c r="J30" s="25"/>
      <c r="K30" s="242"/>
      <c r="L30" s="243"/>
      <c r="M30" s="244" t="str">
        <f t="shared" si="0"/>
        <v>UNUSED</v>
      </c>
      <c r="N30" s="26"/>
      <c r="O30" s="231">
        <f>Parameters!D43</f>
        <v>3.2752941176470589</v>
      </c>
      <c r="P30" s="25"/>
      <c r="Q30" s="170"/>
      <c r="R30" s="171"/>
      <c r="S30" s="172" t="str">
        <f t="shared" si="1"/>
        <v>UNUSED</v>
      </c>
      <c r="T30" s="26"/>
      <c r="U30" s="142">
        <f>Parameters!D43</f>
        <v>3.2752941176470589</v>
      </c>
      <c r="V30" s="77"/>
    </row>
    <row r="31" spans="2:22" ht="16.5" customHeight="1">
      <c r="B31" s="75"/>
      <c r="C31" s="76"/>
      <c r="D31" s="76"/>
      <c r="E31" s="113"/>
      <c r="F31" s="113"/>
      <c r="G31" s="113"/>
      <c r="H31" s="113"/>
      <c r="I31" s="113" t="str">
        <f>Parameters!C43</f>
        <v>EOFn TO SOFn (t3, t4)</v>
      </c>
      <c r="J31" s="231"/>
      <c r="K31" s="231"/>
      <c r="L31" s="231"/>
      <c r="M31" s="235" t="str">
        <f t="shared" si="0"/>
        <v>UNUSED</v>
      </c>
      <c r="N31" s="231"/>
      <c r="O31" s="231" t="str">
        <f>Parameters!C43</f>
        <v>EOFn TO SOFn (t3, t4)</v>
      </c>
      <c r="P31" s="142"/>
      <c r="Q31" s="142"/>
      <c r="R31" s="142"/>
      <c r="S31" s="151" t="str">
        <f t="shared" si="1"/>
        <v>UNUSED</v>
      </c>
      <c r="T31" s="142"/>
      <c r="U31" s="142" t="str">
        <f>Parameters!C43</f>
        <v>EOFn TO SOFn (t3, t4)</v>
      </c>
      <c r="V31" s="77"/>
    </row>
    <row r="32" spans="2:22" ht="36.75" customHeight="1" thickBot="1">
      <c r="B32" s="75"/>
      <c r="C32" s="76"/>
      <c r="D32" s="76"/>
      <c r="E32" s="252"/>
      <c r="F32" s="252"/>
      <c r="G32" s="252"/>
      <c r="H32" s="252"/>
      <c r="I32" s="257">
        <f>Parameters!F43</f>
        <v>174</v>
      </c>
      <c r="J32" s="231"/>
      <c r="K32" s="231"/>
      <c r="L32" s="231"/>
      <c r="M32" s="235"/>
      <c r="N32" s="231"/>
      <c r="O32" s="231"/>
      <c r="P32" s="142"/>
      <c r="Q32" s="142"/>
      <c r="R32" s="142"/>
      <c r="S32" s="151"/>
      <c r="T32" s="142"/>
      <c r="U32" s="142"/>
      <c r="V32" s="77"/>
    </row>
    <row r="33" spans="2:22" ht="9" customHeight="1">
      <c r="B33" s="75"/>
      <c r="C33" s="76"/>
      <c r="D33" s="8"/>
      <c r="E33" s="155"/>
      <c r="F33" s="126"/>
      <c r="G33" s="160"/>
      <c r="H33" s="11"/>
      <c r="I33" s="113"/>
      <c r="J33" s="21"/>
      <c r="K33" s="165"/>
      <c r="L33" s="166"/>
      <c r="M33" s="167" t="str">
        <f t="shared" si="0"/>
        <v>UNUSED</v>
      </c>
      <c r="N33" s="22"/>
      <c r="O33" s="231"/>
      <c r="P33" s="21"/>
      <c r="Q33" s="165"/>
      <c r="R33" s="166"/>
      <c r="S33" s="167" t="str">
        <f t="shared" si="1"/>
        <v>UNUSED</v>
      </c>
      <c r="T33" s="22"/>
      <c r="U33" s="142"/>
      <c r="V33" s="77"/>
    </row>
    <row r="34" spans="2:22" ht="14.25" customHeight="1">
      <c r="B34" s="75"/>
      <c r="C34" s="76"/>
      <c r="D34" s="9"/>
      <c r="E34" s="156"/>
      <c r="F34" s="113" t="s">
        <v>53</v>
      </c>
      <c r="G34" s="161"/>
      <c r="H34" s="12"/>
      <c r="I34" s="141"/>
      <c r="J34" s="23"/>
      <c r="K34" s="168"/>
      <c r="L34" s="142" t="s">
        <v>56</v>
      </c>
      <c r="M34" s="169" t="str">
        <f t="shared" si="0"/>
        <v>UNUSED</v>
      </c>
      <c r="N34" s="24"/>
      <c r="O34" s="231"/>
      <c r="P34" s="23"/>
      <c r="Q34" s="168"/>
      <c r="R34" s="142" t="s">
        <v>57</v>
      </c>
      <c r="S34" s="169" t="str">
        <f t="shared" si="1"/>
        <v>UNUSED</v>
      </c>
      <c r="T34" s="24"/>
      <c r="U34" s="142"/>
      <c r="V34" s="77"/>
    </row>
    <row r="35" spans="2:22" ht="9" customHeight="1" thickBot="1">
      <c r="B35" s="75"/>
      <c r="C35" s="76"/>
      <c r="D35" s="10"/>
      <c r="E35" s="157"/>
      <c r="F35" s="159"/>
      <c r="G35" s="173"/>
      <c r="H35" s="13"/>
      <c r="I35" s="113"/>
      <c r="J35" s="25"/>
      <c r="K35" s="170"/>
      <c r="L35" s="171"/>
      <c r="M35" s="172" t="str">
        <f t="shared" si="0"/>
        <v>UNUSED</v>
      </c>
      <c r="N35" s="26"/>
      <c r="O35" s="231"/>
      <c r="P35" s="25"/>
      <c r="Q35" s="170"/>
      <c r="R35" s="171"/>
      <c r="S35" s="172" t="str">
        <f t="shared" si="1"/>
        <v>UNUSED</v>
      </c>
      <c r="T35" s="26"/>
      <c r="U35" s="142"/>
      <c r="V35" s="77"/>
    </row>
    <row r="36" spans="2:22" ht="10.5" customHeight="1" thickBot="1">
      <c r="B36" s="75"/>
      <c r="C36" s="76"/>
      <c r="D36" s="76"/>
      <c r="E36" s="113"/>
      <c r="F36" s="113"/>
      <c r="G36" s="113"/>
      <c r="H36" s="113"/>
      <c r="I36" s="113"/>
      <c r="J36" s="231"/>
      <c r="K36" s="231"/>
      <c r="L36" s="231"/>
      <c r="M36" s="235" t="str">
        <f t="shared" si="0"/>
        <v>UNUSED</v>
      </c>
      <c r="N36" s="231"/>
      <c r="O36" s="231"/>
      <c r="P36" s="142"/>
      <c r="Q36" s="142"/>
      <c r="R36" s="142"/>
      <c r="S36" s="151" t="str">
        <f t="shared" si="1"/>
        <v>UNUSED</v>
      </c>
      <c r="T36" s="142"/>
      <c r="U36" s="142"/>
      <c r="V36" s="77"/>
    </row>
    <row r="37" spans="2:22" ht="9" customHeight="1">
      <c r="B37" s="75"/>
      <c r="C37" s="76"/>
      <c r="D37" s="8"/>
      <c r="E37" s="155"/>
      <c r="F37" s="126"/>
      <c r="G37" s="160"/>
      <c r="H37" s="11"/>
      <c r="I37" s="113"/>
      <c r="J37" s="21"/>
      <c r="K37" s="165"/>
      <c r="L37" s="166"/>
      <c r="M37" s="167" t="str">
        <f t="shared" si="0"/>
        <v>UNUSED</v>
      </c>
      <c r="N37" s="22"/>
      <c r="O37" s="231"/>
      <c r="P37" s="21"/>
      <c r="Q37" s="165"/>
      <c r="R37" s="166"/>
      <c r="S37" s="167" t="str">
        <f t="shared" si="1"/>
        <v>UNUSED</v>
      </c>
      <c r="T37" s="22"/>
      <c r="U37" s="142"/>
      <c r="V37" s="77"/>
    </row>
    <row r="38" spans="2:22" ht="14.25" customHeight="1">
      <c r="B38" s="75"/>
      <c r="C38" s="76"/>
      <c r="D38" s="9"/>
      <c r="E38" s="156"/>
      <c r="F38" s="113" t="s">
        <v>58</v>
      </c>
      <c r="G38" s="113"/>
      <c r="H38" s="12" t="s">
        <v>10</v>
      </c>
      <c r="I38" s="113"/>
      <c r="J38" s="23"/>
      <c r="K38" s="168"/>
      <c r="L38" s="142" t="s">
        <v>59</v>
      </c>
      <c r="M38" s="169" t="str">
        <f t="shared" si="0"/>
        <v>UNUSED</v>
      </c>
      <c r="N38" s="24"/>
      <c r="O38" s="231"/>
      <c r="P38" s="23"/>
      <c r="Q38" s="168"/>
      <c r="R38" s="142" t="s">
        <v>60</v>
      </c>
      <c r="S38" s="169" t="str">
        <f t="shared" si="1"/>
        <v>UNUSED</v>
      </c>
      <c r="T38" s="24"/>
      <c r="U38" s="142"/>
      <c r="V38" s="77"/>
    </row>
    <row r="39" spans="2:22" ht="9" customHeight="1" thickBot="1">
      <c r="B39" s="75"/>
      <c r="C39" s="76"/>
      <c r="D39" s="10"/>
      <c r="E39" s="157"/>
      <c r="F39" s="159"/>
      <c r="G39" s="173"/>
      <c r="H39" s="13"/>
      <c r="I39" s="113"/>
      <c r="J39" s="25"/>
      <c r="K39" s="170"/>
      <c r="L39" s="171"/>
      <c r="M39" s="172" t="str">
        <f t="shared" si="0"/>
        <v>UNUSED</v>
      </c>
      <c r="N39" s="26"/>
      <c r="O39" s="231"/>
      <c r="P39" s="25"/>
      <c r="Q39" s="170"/>
      <c r="R39" s="171"/>
      <c r="S39" s="172" t="str">
        <f t="shared" si="1"/>
        <v>UNUSED</v>
      </c>
      <c r="T39" s="26"/>
      <c r="U39" s="142"/>
      <c r="V39" s="77"/>
    </row>
    <row r="40" spans="2:22" ht="10.5" customHeight="1">
      <c r="B40" s="75"/>
      <c r="C40" s="76"/>
      <c r="D40" s="76"/>
      <c r="E40" s="113"/>
      <c r="F40" s="113"/>
      <c r="G40" s="113"/>
      <c r="H40" s="113"/>
      <c r="I40" s="113"/>
      <c r="J40" s="231"/>
      <c r="K40" s="231"/>
      <c r="L40" s="231"/>
      <c r="M40" s="235" t="str">
        <f t="shared" si="0"/>
        <v>UNUSED</v>
      </c>
      <c r="N40" s="232"/>
      <c r="O40" s="232"/>
      <c r="P40" s="142"/>
      <c r="Q40" s="142"/>
      <c r="R40" s="142"/>
      <c r="S40" s="151" t="str">
        <f t="shared" si="1"/>
        <v>UNUSED</v>
      </c>
      <c r="T40" s="143"/>
      <c r="U40" s="143"/>
      <c r="V40" s="77"/>
    </row>
    <row r="41" spans="2:22" ht="15.75" customHeight="1">
      <c r="B41" s="75"/>
      <c r="C41" s="145" t="s">
        <v>33</v>
      </c>
      <c r="D41" s="174" t="s">
        <v>6</v>
      </c>
      <c r="E41" s="136">
        <f>1/Parameters!D32</f>
        <v>1.664978823529412E-2</v>
      </c>
      <c r="F41" s="113"/>
      <c r="G41" s="113"/>
      <c r="H41" s="113"/>
      <c r="I41" s="113"/>
      <c r="J41" s="231"/>
      <c r="K41" s="231"/>
      <c r="L41" s="231"/>
      <c r="M41" s="235" t="str">
        <f t="shared" si="0"/>
        <v>UNUSED</v>
      </c>
      <c r="N41" s="232"/>
      <c r="O41" s="232"/>
      <c r="P41" s="142"/>
      <c r="Q41" s="142"/>
      <c r="R41" s="142"/>
      <c r="S41" s="151" t="str">
        <f t="shared" si="1"/>
        <v>UNUSED</v>
      </c>
      <c r="T41" s="143"/>
      <c r="U41" s="143"/>
      <c r="V41" s="77"/>
    </row>
    <row r="42" spans="2:22" ht="10.5" customHeight="1">
      <c r="B42" s="75"/>
      <c r="C42" s="76"/>
      <c r="D42" s="76"/>
      <c r="E42" s="76" t="s">
        <v>32</v>
      </c>
      <c r="F42" s="138"/>
      <c r="G42" s="113"/>
      <c r="H42" s="113"/>
      <c r="I42" s="113"/>
      <c r="J42" s="231"/>
      <c r="K42" s="231"/>
      <c r="L42" s="231"/>
      <c r="M42" s="235" t="str">
        <f t="shared" si="0"/>
        <v>UNUSED</v>
      </c>
      <c r="N42" s="232"/>
      <c r="O42" s="232"/>
      <c r="P42" s="142"/>
      <c r="Q42" s="142"/>
      <c r="R42" s="142"/>
      <c r="S42" s="151" t="str">
        <f t="shared" si="1"/>
        <v>UNUSED</v>
      </c>
      <c r="T42" s="143"/>
      <c r="U42" s="143"/>
      <c r="V42" s="77"/>
    </row>
    <row r="43" spans="2:22" ht="10.5" customHeight="1">
      <c r="B43" s="75"/>
      <c r="C43" s="76"/>
      <c r="D43" s="76"/>
      <c r="E43" s="113"/>
      <c r="F43" s="113"/>
      <c r="G43" s="175" t="str">
        <f>Parameters!C21</f>
        <v>ADVB frame payload size (bytes)</v>
      </c>
      <c r="H43" s="135" t="s">
        <v>6</v>
      </c>
      <c r="I43" s="176">
        <f>Parameters!D21</f>
        <v>1536</v>
      </c>
      <c r="J43" s="231"/>
      <c r="K43" s="231"/>
      <c r="L43" s="231"/>
      <c r="M43" s="235" t="str">
        <f t="shared" si="0"/>
        <v>UNUSED</v>
      </c>
      <c r="N43" s="232"/>
      <c r="O43" s="232"/>
      <c r="P43" s="142"/>
      <c r="Q43" s="142"/>
      <c r="R43" s="142"/>
      <c r="S43" s="151" t="str">
        <f t="shared" si="1"/>
        <v>UNUSED</v>
      </c>
      <c r="T43" s="143"/>
      <c r="U43" s="143"/>
      <c r="V43" s="77"/>
    </row>
    <row r="44" spans="2:22" ht="10.5" customHeight="1">
      <c r="B44" s="75"/>
      <c r="C44" s="76"/>
      <c r="D44" s="76"/>
      <c r="E44" s="113"/>
      <c r="F44" s="113"/>
      <c r="G44" s="175" t="str">
        <f>Parameters!C18</f>
        <v>ADVB frames per video line</v>
      </c>
      <c r="H44" s="135" t="s">
        <v>6</v>
      </c>
      <c r="I44" s="176">
        <f>Parameters!D18</f>
        <v>2</v>
      </c>
      <c r="J44" s="231"/>
      <c r="K44" s="231"/>
      <c r="L44" s="231"/>
      <c r="M44" s="235" t="str">
        <f t="shared" si="0"/>
        <v>UNUSED</v>
      </c>
      <c r="N44" s="232"/>
      <c r="O44" s="232"/>
      <c r="P44" s="142"/>
      <c r="Q44" s="142"/>
      <c r="R44" s="142"/>
      <c r="S44" s="151" t="str">
        <f t="shared" si="1"/>
        <v>UNUSED</v>
      </c>
      <c r="T44" s="143"/>
      <c r="U44" s="143"/>
      <c r="V44" s="77"/>
    </row>
    <row r="45" spans="2:22" ht="10.5" customHeight="1" thickBot="1">
      <c r="B45" s="75"/>
      <c r="C45" s="76"/>
      <c r="D45" s="76"/>
      <c r="E45" s="113"/>
      <c r="F45" s="113"/>
      <c r="G45" s="113"/>
      <c r="H45" s="113"/>
      <c r="I45" s="113"/>
      <c r="J45" s="231"/>
      <c r="K45" s="231"/>
      <c r="L45" s="231"/>
      <c r="M45" s="235" t="str">
        <f t="shared" si="0"/>
        <v>UNUSED</v>
      </c>
      <c r="N45" s="232"/>
      <c r="O45" s="232"/>
      <c r="P45" s="142"/>
      <c r="Q45" s="142"/>
      <c r="R45" s="142"/>
      <c r="S45" s="151" t="str">
        <f t="shared" si="1"/>
        <v>UNUSED</v>
      </c>
      <c r="T45" s="143"/>
      <c r="U45" s="143"/>
      <c r="V45" s="77"/>
    </row>
    <row r="46" spans="2:22" ht="9" customHeight="1">
      <c r="B46" s="75"/>
      <c r="C46" s="76"/>
      <c r="D46" s="8"/>
      <c r="E46" s="155"/>
      <c r="F46" s="126"/>
      <c r="G46" s="160"/>
      <c r="H46" s="11"/>
      <c r="I46" s="113"/>
      <c r="J46" s="21"/>
      <c r="K46" s="165"/>
      <c r="L46" s="166"/>
      <c r="M46" s="167" t="str">
        <f t="shared" si="0"/>
        <v>UNUSED</v>
      </c>
      <c r="N46" s="27"/>
      <c r="O46" s="231"/>
      <c r="P46" s="21"/>
      <c r="Q46" s="165"/>
      <c r="R46" s="166"/>
      <c r="S46" s="167" t="str">
        <f t="shared" si="1"/>
        <v>UNUSED</v>
      </c>
      <c r="T46" s="27"/>
      <c r="U46" s="142"/>
      <c r="V46" s="77"/>
    </row>
    <row r="47" spans="2:22" ht="14.25" customHeight="1">
      <c r="B47" s="75"/>
      <c r="C47" s="76"/>
      <c r="D47" s="9"/>
      <c r="E47" s="156"/>
      <c r="F47" s="113" t="str">
        <f>"FC" &amp; (Parameters!D22-2)</f>
        <v>FC1534</v>
      </c>
      <c r="G47" s="132"/>
      <c r="H47" s="12"/>
      <c r="I47" s="113"/>
      <c r="J47" s="23"/>
      <c r="K47" s="168"/>
      <c r="L47" s="142" t="str">
        <f>"FC" &amp; (Parameters!D22-1)</f>
        <v>FC1535</v>
      </c>
      <c r="M47" s="132"/>
      <c r="N47" s="28"/>
      <c r="O47" s="231"/>
      <c r="P47" s="23"/>
      <c r="Q47" s="168"/>
      <c r="R47" s="142" t="str">
        <f>"FC" &amp; (Parameters!D22)</f>
        <v>FC1536</v>
      </c>
      <c r="S47" s="132"/>
      <c r="T47" s="28"/>
      <c r="U47" s="142"/>
      <c r="V47" s="77"/>
    </row>
    <row r="48" spans="2:22" ht="9" customHeight="1" thickBot="1">
      <c r="B48" s="75"/>
      <c r="C48" s="76"/>
      <c r="D48" s="10"/>
      <c r="E48" s="157"/>
      <c r="F48" s="159"/>
      <c r="G48" s="173"/>
      <c r="H48" s="13"/>
      <c r="I48" s="113"/>
      <c r="J48" s="25"/>
      <c r="K48" s="170"/>
      <c r="L48" s="171"/>
      <c r="M48" s="172" t="str">
        <f t="shared" si="0"/>
        <v>UNUSED</v>
      </c>
      <c r="N48" s="29"/>
      <c r="O48" s="231"/>
      <c r="P48" s="25"/>
      <c r="Q48" s="170"/>
      <c r="R48" s="171"/>
      <c r="S48" s="172" t="str">
        <f t="shared" si="1"/>
        <v>UNUSED</v>
      </c>
      <c r="T48" s="29"/>
      <c r="U48" s="142"/>
      <c r="V48" s="77"/>
    </row>
    <row r="49" spans="2:22" ht="10.5" customHeight="1">
      <c r="B49" s="75"/>
      <c r="C49" s="76"/>
      <c r="D49" s="76"/>
      <c r="E49" s="113"/>
      <c r="F49" s="113"/>
      <c r="G49" s="113"/>
      <c r="H49" s="113"/>
      <c r="I49" s="113"/>
      <c r="J49" s="231"/>
      <c r="K49" s="231"/>
      <c r="L49" s="231"/>
      <c r="M49" s="235" t="str">
        <f t="shared" si="0"/>
        <v>UNUSED</v>
      </c>
      <c r="N49" s="232"/>
      <c r="O49" s="232"/>
      <c r="P49" s="142"/>
      <c r="Q49" s="142"/>
      <c r="R49" s="142"/>
      <c r="S49" s="151" t="str">
        <f t="shared" si="1"/>
        <v>UNUSED</v>
      </c>
      <c r="T49" s="143"/>
      <c r="U49" s="143"/>
      <c r="V49" s="77"/>
    </row>
    <row r="50" spans="2:22" ht="10.5" customHeight="1">
      <c r="B50" s="75"/>
      <c r="C50" s="76"/>
      <c r="D50" s="76"/>
      <c r="E50" s="113"/>
      <c r="F50" s="113"/>
      <c r="G50" s="113"/>
      <c r="H50" s="113"/>
      <c r="I50" s="113"/>
      <c r="J50" s="231"/>
      <c r="K50" s="231"/>
      <c r="L50" s="231"/>
      <c r="M50" s="235" t="str">
        <f t="shared" si="0"/>
        <v>UNUSED</v>
      </c>
      <c r="N50" s="232"/>
      <c r="O50" s="232"/>
      <c r="P50" s="142"/>
      <c r="Q50" s="142"/>
      <c r="R50" s="142"/>
      <c r="S50" s="151" t="str">
        <f t="shared" si="1"/>
        <v>UNUSED</v>
      </c>
      <c r="T50" s="143"/>
      <c r="U50" s="143"/>
      <c r="V50" s="77"/>
    </row>
    <row r="51" spans="2:22" ht="10.5" customHeight="1">
      <c r="B51" s="75"/>
      <c r="C51" s="76"/>
      <c r="D51" s="76"/>
      <c r="E51" s="113"/>
      <c r="F51" s="113"/>
      <c r="G51" s="113"/>
      <c r="H51" s="113"/>
      <c r="I51" s="113"/>
      <c r="J51" s="231"/>
      <c r="K51" s="231"/>
      <c r="L51" s="231"/>
      <c r="M51" s="235" t="str">
        <f t="shared" si="0"/>
        <v>UNUSED</v>
      </c>
      <c r="N51" s="232"/>
      <c r="O51" s="232"/>
      <c r="P51" s="142"/>
      <c r="Q51" s="142"/>
      <c r="R51" s="142"/>
      <c r="S51" s="151" t="str">
        <f t="shared" si="1"/>
        <v>UNUSED</v>
      </c>
      <c r="T51" s="143"/>
      <c r="U51" s="143"/>
      <c r="V51" s="77"/>
    </row>
    <row r="52" spans="2:22" ht="10.5" customHeight="1">
      <c r="B52" s="75"/>
      <c r="C52" s="76"/>
      <c r="D52" s="76"/>
      <c r="E52" s="113"/>
      <c r="F52" s="113"/>
      <c r="G52" s="113"/>
      <c r="H52" s="113"/>
      <c r="I52" s="113"/>
      <c r="J52" s="231"/>
      <c r="K52" s="231"/>
      <c r="L52" s="231"/>
      <c r="M52" s="235" t="str">
        <f t="shared" si="0"/>
        <v>UNUSED</v>
      </c>
      <c r="N52" s="232"/>
      <c r="O52" s="232"/>
      <c r="P52" s="142"/>
      <c r="Q52" s="142"/>
      <c r="R52" s="142"/>
      <c r="S52" s="151" t="str">
        <f t="shared" si="1"/>
        <v>UNUSED</v>
      </c>
      <c r="T52" s="143"/>
      <c r="U52" s="143"/>
      <c r="V52" s="77"/>
    </row>
    <row r="53" spans="2:22" ht="10.5" customHeight="1">
      <c r="B53" s="75"/>
      <c r="C53" s="76"/>
      <c r="D53" s="76"/>
      <c r="E53" s="113"/>
      <c r="F53" s="113"/>
      <c r="G53" s="113"/>
      <c r="H53" s="113"/>
      <c r="I53" s="113"/>
      <c r="J53" s="231"/>
      <c r="K53" s="231"/>
      <c r="L53" s="231"/>
      <c r="M53" s="231"/>
      <c r="N53" s="232"/>
      <c r="O53" s="232"/>
      <c r="P53" s="142"/>
      <c r="Q53" s="142"/>
      <c r="R53" s="142"/>
      <c r="S53" s="142"/>
      <c r="T53" s="143"/>
      <c r="U53" s="143"/>
      <c r="V53" s="77"/>
    </row>
    <row r="54" spans="2:22" ht="10.5" customHeight="1">
      <c r="B54" s="75"/>
      <c r="C54" s="76"/>
      <c r="D54" s="76"/>
      <c r="E54" s="113"/>
      <c r="F54" s="113"/>
      <c r="G54" s="113"/>
      <c r="H54" s="113"/>
      <c r="I54" s="113"/>
      <c r="J54" s="231"/>
      <c r="K54" s="231"/>
      <c r="L54" s="231"/>
      <c r="M54" s="231"/>
      <c r="N54" s="232"/>
      <c r="O54" s="232"/>
      <c r="P54" s="142"/>
      <c r="Q54" s="142"/>
      <c r="R54" s="142"/>
      <c r="S54" s="142"/>
      <c r="T54" s="143"/>
      <c r="U54" s="143"/>
      <c r="V54" s="77"/>
    </row>
    <row r="55" spans="2:22" ht="10.5" customHeight="1" thickBot="1">
      <c r="B55" s="75"/>
      <c r="C55" s="76"/>
      <c r="D55" s="76"/>
      <c r="E55" s="113"/>
      <c r="F55" s="113"/>
      <c r="G55" s="113"/>
      <c r="H55" s="113"/>
      <c r="I55" s="113"/>
      <c r="J55" s="231"/>
      <c r="K55" s="231"/>
      <c r="L55" s="231"/>
      <c r="M55" s="231"/>
      <c r="N55" s="232"/>
      <c r="O55" s="232"/>
      <c r="P55" s="142"/>
      <c r="Q55" s="142"/>
      <c r="R55" s="142"/>
      <c r="S55" s="142"/>
      <c r="T55" s="143"/>
      <c r="U55" s="143"/>
      <c r="V55" s="77"/>
    </row>
    <row r="56" spans="2:22" ht="9" customHeight="1">
      <c r="B56" s="75"/>
      <c r="C56" s="76"/>
      <c r="D56" s="5"/>
      <c r="E56" s="146"/>
      <c r="F56" s="11"/>
      <c r="G56" s="113"/>
      <c r="H56" s="113"/>
      <c r="I56" s="113"/>
      <c r="J56" s="113"/>
      <c r="K56" s="113"/>
      <c r="L56" s="113"/>
      <c r="M56" s="113"/>
      <c r="N56" s="76"/>
      <c r="O56" s="76"/>
      <c r="P56" s="76"/>
      <c r="Q56" s="76"/>
      <c r="R56" s="76"/>
      <c r="S56" s="76"/>
      <c r="T56" s="76"/>
      <c r="U56" s="76"/>
      <c r="V56" s="77"/>
    </row>
    <row r="57" spans="2:22" ht="14.25" customHeight="1">
      <c r="B57" s="75"/>
      <c r="C57" s="76"/>
      <c r="D57" s="6"/>
      <c r="E57" s="147" t="s">
        <v>3</v>
      </c>
      <c r="F57" s="12"/>
      <c r="G57" s="113"/>
      <c r="H57" s="113"/>
      <c r="I57" s="113"/>
      <c r="J57" s="113"/>
      <c r="K57" s="113"/>
      <c r="L57" s="113"/>
      <c r="M57" s="113"/>
      <c r="N57" s="76"/>
      <c r="O57" s="76"/>
      <c r="P57" s="76"/>
      <c r="Q57" s="76"/>
      <c r="R57" s="76"/>
      <c r="S57" s="76"/>
      <c r="T57" s="76"/>
      <c r="U57" s="76"/>
      <c r="V57" s="77"/>
    </row>
    <row r="58" spans="2:22" ht="9" customHeight="1" thickBot="1">
      <c r="B58" s="75"/>
      <c r="C58" s="76"/>
      <c r="D58" s="7"/>
      <c r="E58" s="158"/>
      <c r="F58" s="13"/>
      <c r="G58" s="113"/>
      <c r="H58" s="113"/>
      <c r="I58" s="113"/>
      <c r="J58" s="113"/>
      <c r="K58" s="113"/>
      <c r="L58" s="113"/>
      <c r="M58" s="113"/>
      <c r="N58" s="76"/>
      <c r="O58" s="76"/>
      <c r="P58" s="76"/>
      <c r="Q58" s="76"/>
      <c r="R58" s="76"/>
      <c r="S58" s="76"/>
      <c r="T58" s="76"/>
      <c r="U58" s="76"/>
      <c r="V58" s="77"/>
    </row>
    <row r="59" spans="2:22" ht="16.5" customHeight="1">
      <c r="B59" s="75"/>
      <c r="C59" s="76"/>
      <c r="D59" s="76"/>
      <c r="E59" s="113"/>
      <c r="F59" s="113"/>
      <c r="G59" s="177" t="s">
        <v>34</v>
      </c>
      <c r="H59" s="174" t="s">
        <v>6</v>
      </c>
      <c r="I59" s="136">
        <f>Parameters!D44</f>
        <v>174.04235294117649</v>
      </c>
      <c r="J59" s="113"/>
      <c r="K59" s="113"/>
      <c r="L59" s="113"/>
      <c r="M59" s="113"/>
      <c r="N59" s="76"/>
      <c r="O59" s="76"/>
      <c r="P59" s="76"/>
      <c r="Q59" s="76"/>
      <c r="R59" s="76"/>
      <c r="S59" s="76"/>
      <c r="T59" s="76"/>
      <c r="U59" s="76"/>
      <c r="V59" s="77"/>
    </row>
    <row r="60" spans="2:22" ht="12" customHeight="1">
      <c r="B60" s="75"/>
      <c r="C60" s="76"/>
      <c r="D60" s="76"/>
      <c r="E60" s="113"/>
      <c r="F60" s="113"/>
      <c r="G60" s="113"/>
      <c r="H60" s="113"/>
      <c r="I60" s="76" t="str">
        <f>Parameters!C44</f>
        <v>EOFt TO SOFi (t5)</v>
      </c>
      <c r="J60" s="113"/>
      <c r="K60" s="113"/>
      <c r="L60" s="113"/>
      <c r="M60" s="113"/>
      <c r="N60" s="76"/>
      <c r="O60" s="76"/>
      <c r="P60" s="76"/>
      <c r="Q60" s="76"/>
      <c r="R60" s="76"/>
      <c r="S60" s="76"/>
      <c r="T60" s="76"/>
      <c r="U60" s="76"/>
      <c r="V60" s="77"/>
    </row>
    <row r="61" spans="2:22" ht="15.75" customHeight="1">
      <c r="B61" s="75"/>
      <c r="C61" s="76"/>
      <c r="D61" s="76"/>
      <c r="E61" s="113"/>
      <c r="F61" s="113"/>
      <c r="G61" s="113"/>
      <c r="H61" s="113"/>
      <c r="I61" s="141">
        <f>Parameters!F44</f>
        <v>9246</v>
      </c>
      <c r="J61" s="113"/>
      <c r="K61" s="113"/>
      <c r="L61" s="113"/>
      <c r="M61" s="113"/>
      <c r="N61" s="76"/>
      <c r="O61" s="76"/>
      <c r="P61" s="76"/>
      <c r="Q61" s="76"/>
      <c r="R61" s="76"/>
      <c r="S61" s="76"/>
      <c r="T61" s="76"/>
      <c r="U61" s="76"/>
      <c r="V61" s="77"/>
    </row>
    <row r="62" spans="2:22" ht="17.25" customHeight="1" thickBot="1">
      <c r="B62" s="78"/>
      <c r="C62" s="79"/>
      <c r="D62" s="79"/>
      <c r="E62" s="159"/>
      <c r="F62" s="159"/>
      <c r="G62" s="159"/>
      <c r="H62" s="159"/>
      <c r="I62" s="159"/>
      <c r="J62" s="159"/>
      <c r="K62" s="159"/>
      <c r="L62" s="159"/>
      <c r="M62" s="159"/>
      <c r="N62" s="79"/>
      <c r="O62" s="79"/>
      <c r="P62" s="79"/>
      <c r="Q62" s="79"/>
      <c r="R62" s="79"/>
      <c r="S62" s="79"/>
      <c r="T62" s="79"/>
      <c r="U62" s="79"/>
      <c r="V62" s="80"/>
    </row>
    <row r="63" spans="2:22" ht="15.75" customHeight="1"/>
  </sheetData>
  <mergeCells count="2">
    <mergeCell ref="C5:K5"/>
    <mergeCell ref="L5:T5"/>
  </mergeCells>
  <pageMargins left="0.75" right="0.75" top="1" bottom="1" header="0.5" footer="0.5"/>
  <pageSetup scale="77"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21"/>
  <sheetViews>
    <sheetView workbookViewId="0">
      <selection activeCell="H8" sqref="H8"/>
    </sheetView>
  </sheetViews>
  <sheetFormatPr defaultRowHeight="13.2"/>
  <cols>
    <col min="1" max="1" width="1.5546875" customWidth="1"/>
    <col min="2" max="2" width="2.6640625" customWidth="1"/>
    <col min="3" max="3" width="51.33203125" customWidth="1"/>
    <col min="4" max="4" width="2.6640625" customWidth="1"/>
  </cols>
  <sheetData>
    <row r="1" spans="2:4" ht="10.5" customHeight="1" thickBot="1"/>
    <row r="2" spans="2:4" ht="36" customHeight="1">
      <c r="B2" s="72"/>
      <c r="C2" s="90" t="s">
        <v>187</v>
      </c>
      <c r="D2" s="74"/>
    </row>
    <row r="3" spans="2:4" ht="45.75" customHeight="1">
      <c r="B3" s="75"/>
      <c r="C3" s="262" t="s">
        <v>138</v>
      </c>
      <c r="D3" s="77"/>
    </row>
    <row r="4" spans="2:4" ht="24" customHeight="1">
      <c r="B4" s="75"/>
      <c r="C4" s="137" t="s">
        <v>195</v>
      </c>
      <c r="D4" s="77"/>
    </row>
    <row r="5" spans="2:4" ht="39.6">
      <c r="B5" s="75"/>
      <c r="C5" s="263" t="s">
        <v>198</v>
      </c>
      <c r="D5" s="77"/>
    </row>
    <row r="6" spans="2:4" ht="24" customHeight="1">
      <c r="B6" s="75"/>
      <c r="C6" s="137" t="s">
        <v>188</v>
      </c>
      <c r="D6" s="77"/>
    </row>
    <row r="7" spans="2:4" ht="105.6">
      <c r="B7" s="75"/>
      <c r="C7" s="263" t="s">
        <v>199</v>
      </c>
      <c r="D7" s="77"/>
    </row>
    <row r="8" spans="2:4" ht="24" customHeight="1">
      <c r="B8" s="75"/>
      <c r="C8" s="137" t="s">
        <v>196</v>
      </c>
      <c r="D8" s="77"/>
    </row>
    <row r="9" spans="2:4" ht="52.8">
      <c r="B9" s="75"/>
      <c r="C9" s="264" t="s">
        <v>197</v>
      </c>
      <c r="D9" s="77"/>
    </row>
    <row r="10" spans="2:4" ht="24" customHeight="1" thickBot="1">
      <c r="B10" s="78"/>
      <c r="C10" s="251" t="s">
        <v>262</v>
      </c>
      <c r="D10" s="80"/>
    </row>
    <row r="12" spans="2:4">
      <c r="C12" s="69"/>
    </row>
    <row r="13" spans="2:4">
      <c r="C13" s="321" t="s">
        <v>258</v>
      </c>
    </row>
    <row r="14" spans="2:4" ht="224.4">
      <c r="C14" s="319" t="s">
        <v>256</v>
      </c>
    </row>
    <row r="15" spans="2:4">
      <c r="C15" s="320"/>
    </row>
    <row r="16" spans="2:4">
      <c r="C16" s="322" t="s">
        <v>259</v>
      </c>
    </row>
    <row r="17" spans="3:3">
      <c r="C17" s="319"/>
    </row>
    <row r="18" spans="3:3" ht="250.8">
      <c r="C18" s="319" t="s">
        <v>260</v>
      </c>
    </row>
    <row r="19" spans="3:3">
      <c r="C19" s="319"/>
    </row>
    <row r="20" spans="3:3">
      <c r="C20" s="322" t="s">
        <v>257</v>
      </c>
    </row>
    <row r="21" spans="3:3" ht="132">
      <c r="C21" s="319" t="s">
        <v>261</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About the Calculator</vt:lpstr>
      <vt:lpstr>Parameters</vt:lpstr>
      <vt:lpstr>Container structure</vt:lpstr>
      <vt:lpstr>Timing A</vt:lpstr>
      <vt:lpstr>Timing B</vt:lpstr>
      <vt:lpstr>Timing C</vt:lpstr>
      <vt:lpstr>Terms and conditions</vt:lpstr>
      <vt:lpstr>'Timing A'!Print_Area</vt:lpstr>
      <vt:lpstr>'Timing B'!Print_Area</vt:lpstr>
      <vt:lpstr>'Timing C'!Print_Area</vt:lpstr>
    </vt:vector>
  </TitlesOfParts>
  <Company>Great River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Alexander</dc:creator>
  <cp:lastModifiedBy>Ellena Tapia</cp:lastModifiedBy>
  <cp:lastPrinted>2007-02-02T23:14:32Z</cp:lastPrinted>
  <dcterms:created xsi:type="dcterms:W3CDTF">2006-12-11T17:45:58Z</dcterms:created>
  <dcterms:modified xsi:type="dcterms:W3CDTF">2021-02-25T15:39:20Z</dcterms:modified>
</cp:coreProperties>
</file>